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ploadprice\"/>
    </mc:Choice>
  </mc:AlternateContent>
  <xr:revisionPtr revIDLastSave="0" documentId="13_ncr:1_{76D2EBF3-60DB-40BF-8DB5-9B08E697E3AB}" xr6:coauthVersionLast="37" xr6:coauthVersionMax="37" xr10:uidLastSave="{00000000-0000-0000-0000-000000000000}"/>
  <bookViews>
    <workbookView xWindow="0" yWindow="0" windowWidth="15480" windowHeight="8190" tabRatio="400" activeTab="1" xr2:uid="{00000000-000D-0000-FFFF-FFFF00000000}"/>
  </bookViews>
  <sheets>
    <sheet name="Прайс-лист" sheetId="1" r:id="rId1"/>
    <sheet name="Условия" sheetId="2" r:id="rId2"/>
  </sheets>
  <calcPr calcId="179021"/>
</workbook>
</file>

<file path=xl/calcChain.xml><?xml version="1.0" encoding="utf-8"?>
<calcChain xmlns="http://schemas.openxmlformats.org/spreadsheetml/2006/main">
  <c r="N6" i="1" l="1"/>
  <c r="N5" i="1"/>
  <c r="N4" i="1"/>
  <c r="N3" i="1"/>
  <c r="N206" i="1" l="1"/>
  <c r="B206" i="1"/>
  <c r="N205" i="1"/>
  <c r="B205" i="1"/>
  <c r="N203" i="1"/>
  <c r="B203" i="1"/>
  <c r="N202" i="1"/>
  <c r="B202" i="1"/>
  <c r="N201" i="1"/>
  <c r="B201" i="1"/>
  <c r="N200" i="1"/>
  <c r="B200" i="1"/>
  <c r="N199" i="1"/>
  <c r="B199" i="1"/>
  <c r="N198" i="1"/>
  <c r="B198" i="1"/>
  <c r="N197" i="1"/>
  <c r="B197" i="1"/>
  <c r="N196" i="1"/>
  <c r="B196" i="1"/>
  <c r="N195" i="1"/>
  <c r="B195" i="1"/>
  <c r="N194" i="1"/>
  <c r="B194" i="1"/>
  <c r="N193" i="1"/>
  <c r="B193" i="1"/>
  <c r="N189" i="1"/>
  <c r="B189" i="1"/>
  <c r="N188" i="1"/>
  <c r="B188" i="1"/>
  <c r="N187" i="1"/>
  <c r="B187" i="1"/>
  <c r="N186" i="1"/>
  <c r="B186" i="1"/>
  <c r="N185" i="1"/>
  <c r="B185" i="1"/>
  <c r="N184" i="1"/>
  <c r="B184" i="1"/>
  <c r="N183" i="1"/>
  <c r="B183" i="1"/>
  <c r="N182" i="1"/>
  <c r="B182" i="1"/>
  <c r="N181" i="1"/>
  <c r="B181" i="1"/>
  <c r="N180" i="1"/>
  <c r="B180" i="1"/>
  <c r="N179" i="1"/>
  <c r="B179" i="1"/>
  <c r="N178" i="1"/>
  <c r="B178" i="1"/>
  <c r="N177" i="1"/>
  <c r="B177" i="1"/>
  <c r="N176" i="1"/>
  <c r="B176" i="1"/>
  <c r="N175" i="1"/>
  <c r="B175" i="1"/>
  <c r="N174" i="1"/>
  <c r="B174" i="1"/>
  <c r="N170" i="1"/>
  <c r="B170" i="1"/>
  <c r="N166" i="1"/>
  <c r="B166" i="1"/>
  <c r="N165" i="1"/>
  <c r="B165" i="1"/>
  <c r="N161" i="1"/>
  <c r="B161" i="1"/>
  <c r="N160" i="1"/>
  <c r="B160" i="1"/>
  <c r="N156" i="1"/>
  <c r="B156" i="1"/>
  <c r="N155" i="1"/>
  <c r="B155" i="1"/>
  <c r="N154" i="1"/>
  <c r="B154" i="1"/>
  <c r="N153" i="1"/>
  <c r="B153" i="1"/>
  <c r="N152" i="1"/>
  <c r="B152" i="1"/>
  <c r="N151" i="1"/>
  <c r="B151" i="1"/>
  <c r="N150" i="1"/>
  <c r="B150" i="1"/>
  <c r="N149" i="1"/>
  <c r="B149" i="1"/>
  <c r="N148" i="1"/>
  <c r="B148" i="1"/>
  <c r="N147" i="1"/>
  <c r="B147" i="1"/>
  <c r="N146" i="1"/>
  <c r="B146" i="1"/>
  <c r="N145" i="1"/>
  <c r="B145" i="1"/>
  <c r="N144" i="1"/>
  <c r="B144" i="1"/>
  <c r="N143" i="1"/>
  <c r="B143" i="1"/>
  <c r="N139" i="1"/>
  <c r="B139" i="1"/>
  <c r="N138" i="1"/>
  <c r="B138" i="1"/>
  <c r="N137" i="1"/>
  <c r="B137" i="1"/>
  <c r="N136" i="1"/>
  <c r="B136" i="1"/>
  <c r="N135" i="1"/>
  <c r="B135" i="1"/>
  <c r="N131" i="1"/>
  <c r="B131" i="1"/>
  <c r="N127" i="1"/>
  <c r="B127" i="1"/>
  <c r="N126" i="1"/>
  <c r="B126" i="1"/>
  <c r="N125" i="1"/>
  <c r="B125" i="1"/>
  <c r="N124" i="1"/>
  <c r="B124" i="1"/>
  <c r="N123" i="1"/>
  <c r="B123" i="1"/>
  <c r="N118" i="1"/>
  <c r="B118" i="1"/>
  <c r="N117" i="1"/>
  <c r="B117" i="1"/>
  <c r="N116" i="1"/>
  <c r="B116" i="1"/>
  <c r="N115" i="1"/>
  <c r="B115" i="1"/>
  <c r="N114" i="1"/>
  <c r="B114" i="1"/>
  <c r="N113" i="1"/>
  <c r="B113" i="1"/>
  <c r="N112" i="1"/>
  <c r="B112" i="1"/>
  <c r="N111" i="1"/>
  <c r="B111" i="1"/>
  <c r="N110" i="1"/>
  <c r="B110" i="1"/>
  <c r="N109" i="1"/>
  <c r="B109" i="1"/>
  <c r="N108" i="1"/>
  <c r="B108" i="1"/>
  <c r="N107" i="1"/>
  <c r="B107" i="1"/>
  <c r="N106" i="1"/>
  <c r="B106" i="1"/>
  <c r="N102" i="1"/>
  <c r="B102" i="1"/>
  <c r="N98" i="1"/>
  <c r="B98" i="1"/>
  <c r="N97" i="1"/>
  <c r="B97" i="1"/>
  <c r="N96" i="1"/>
  <c r="B96" i="1"/>
  <c r="N95" i="1"/>
  <c r="B95" i="1"/>
  <c r="N94" i="1"/>
  <c r="B94" i="1"/>
  <c r="N90" i="1"/>
  <c r="B90" i="1"/>
  <c r="N89" i="1"/>
  <c r="B89" i="1"/>
  <c r="N85" i="1"/>
  <c r="B85" i="1"/>
  <c r="N81" i="1"/>
  <c r="B81" i="1"/>
  <c r="N80" i="1"/>
  <c r="B80" i="1"/>
  <c r="N79" i="1"/>
  <c r="B79" i="1"/>
  <c r="N78" i="1"/>
  <c r="B78" i="1"/>
  <c r="N77" i="1"/>
  <c r="B77" i="1"/>
  <c r="N76" i="1"/>
  <c r="B76" i="1"/>
  <c r="N72" i="1"/>
  <c r="B72" i="1"/>
  <c r="N71" i="1"/>
  <c r="B71" i="1"/>
  <c r="N70" i="1"/>
  <c r="B70" i="1"/>
  <c r="N69" i="1"/>
  <c r="B69" i="1"/>
  <c r="N68" i="1"/>
  <c r="B68" i="1"/>
  <c r="N67" i="1"/>
  <c r="B67" i="1"/>
  <c r="N66" i="1"/>
  <c r="B66" i="1"/>
  <c r="N65" i="1"/>
  <c r="B65" i="1"/>
  <c r="N61" i="1"/>
  <c r="B61" i="1"/>
  <c r="N60" i="1"/>
  <c r="B60" i="1"/>
  <c r="N59" i="1"/>
  <c r="B59" i="1"/>
  <c r="N58" i="1"/>
  <c r="B58" i="1"/>
  <c r="N57" i="1"/>
  <c r="B57" i="1"/>
  <c r="N56" i="1"/>
  <c r="B56" i="1"/>
  <c r="N55" i="1"/>
  <c r="B55" i="1"/>
  <c r="N51" i="1"/>
  <c r="B51" i="1"/>
  <c r="N50" i="1"/>
  <c r="B50" i="1"/>
  <c r="N49" i="1"/>
  <c r="B49" i="1"/>
  <c r="N48" i="1"/>
  <c r="B48" i="1"/>
  <c r="N47" i="1"/>
  <c r="B47" i="1"/>
  <c r="N46" i="1"/>
  <c r="B46" i="1"/>
  <c r="N45" i="1"/>
  <c r="B45" i="1"/>
  <c r="N44" i="1"/>
  <c r="B44" i="1"/>
  <c r="N43" i="1"/>
  <c r="B43" i="1"/>
  <c r="N42" i="1"/>
  <c r="B42" i="1"/>
  <c r="N41" i="1"/>
  <c r="B41" i="1"/>
  <c r="N39" i="1"/>
  <c r="B39" i="1"/>
  <c r="N38" i="1"/>
  <c r="B38" i="1"/>
  <c r="N37" i="1"/>
  <c r="B37" i="1"/>
  <c r="N36" i="1"/>
  <c r="B36" i="1"/>
  <c r="N35" i="1"/>
  <c r="B35" i="1"/>
  <c r="N34" i="1"/>
  <c r="B34" i="1"/>
  <c r="N33" i="1"/>
  <c r="B33" i="1"/>
  <c r="N32" i="1"/>
  <c r="B32" i="1"/>
  <c r="N31" i="1"/>
  <c r="B31" i="1"/>
  <c r="N30" i="1"/>
  <c r="B30" i="1"/>
  <c r="N26" i="1"/>
  <c r="B26" i="1"/>
  <c r="N25" i="1"/>
  <c r="B25" i="1"/>
  <c r="N24" i="1"/>
  <c r="B24" i="1"/>
  <c r="N20" i="1"/>
  <c r="B20" i="1"/>
  <c r="N16" i="1"/>
  <c r="B16" i="1"/>
  <c r="N12" i="1"/>
  <c r="B12" i="1"/>
</calcChain>
</file>

<file path=xl/sharedStrings.xml><?xml version="1.0" encoding="utf-8"?>
<sst xmlns="http://schemas.openxmlformats.org/spreadsheetml/2006/main" count="2345" uniqueCount="1436">
  <si>
    <t/>
  </si>
  <si>
    <t>Обязательно к заполнению</t>
  </si>
  <si>
    <t xml:space="preserve"> Название компании</t>
  </si>
  <si>
    <t xml:space="preserve"> Название компании</t>
  </si>
  <si>
    <t>Ваш заказ</t>
  </si>
  <si>
    <t>Обязательно к заполнению</t>
  </si>
  <si>
    <t xml:space="preserve"> Контактное лицо</t>
  </si>
  <si>
    <t xml:space="preserve"> Контактное лицо</t>
  </si>
  <si>
    <t>Сумма, руб</t>
  </si>
  <si>
    <t>Обязательно к заполнению</t>
  </si>
  <si>
    <t>Обязательно к заполнению</t>
  </si>
  <si>
    <t xml:space="preserve"> Телефон для связи</t>
  </si>
  <si>
    <t xml:space="preserve"> Телефон для связи</t>
  </si>
  <si>
    <t>Скидка, %</t>
  </si>
  <si>
    <t xml:space="preserve"> Email</t>
  </si>
  <si>
    <t xml:space="preserve"> Email</t>
  </si>
  <si>
    <t>Скидка, руб</t>
  </si>
  <si>
    <t>Скидка, руб</t>
  </si>
  <si>
    <t xml:space="preserve"> Адрес доставки</t>
  </si>
  <si>
    <t xml:space="preserve"> Адрес доставки</t>
  </si>
  <si>
    <t>Сумма со скидкой</t>
  </si>
  <si>
    <t>Прайс-лист на</t>
  </si>
  <si>
    <t>Прайс-лист на</t>
  </si>
  <si>
    <t>22.04.2026</t>
  </si>
  <si>
    <t>22.04.2026</t>
  </si>
  <si>
    <t>Заполняется только графа ЗАКАЗ</t>
  </si>
  <si>
    <t>Заполняется только графа ЗАКАЗ</t>
  </si>
  <si>
    <t>Заполняется только графа ЗАКАЗ</t>
  </si>
  <si>
    <t>Заполняется только графа ЗАКАЗ</t>
  </si>
  <si>
    <t>Заполняется только графа ЗАКАЗ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</si>
  <si>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</si>
  <si>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</si>
  <si>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</si>
  <si>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</si>
  <si>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</si>
  <si>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</si>
  <si>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</si>
  <si>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</si>
  <si>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</si>
  <si>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</si>
  <si>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</si>
  <si>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</si>
  <si>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</si>
  <si>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</si>
  <si>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Барбарис</t>
  </si>
  <si>
    <t>Артикул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</si>
  <si>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</si>
  <si>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</si>
  <si>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</si>
  <si>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</si>
  <si>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</si>
  <si>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</si>
  <si>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</si>
  <si>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</si>
  <si>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</si>
  <si>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004304</t>
  </si>
  <si>
    <t>Барбарис Тунберга Адмирейшн</t>
  </si>
  <si>
    <t>Барбарис Тунберга Адмирейшн</t>
  </si>
  <si>
    <t>Барбарис Тунберга Адмирейшн</t>
  </si>
  <si>
    <t>Барбарис Тунберга Адмирейшн</t>
  </si>
  <si>
    <t xml:space="preserve">P9 </t>
  </si>
  <si>
    <t>700</t>
  </si>
  <si>
    <t>72</t>
  </si>
  <si>
    <t>490</t>
  </si>
  <si>
    <t>420</t>
  </si>
  <si>
    <t>350</t>
  </si>
  <si>
    <t>Бирючина</t>
  </si>
  <si>
    <t>Артикул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</si>
  <si>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</si>
  <si>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</si>
  <si>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</si>
  <si>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</si>
  <si>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</si>
  <si>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</si>
  <si>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</si>
  <si>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009708</t>
  </si>
  <si>
    <t>Бирючина обыкновенная</t>
  </si>
  <si>
    <t>Бирючина обыкновенная</t>
  </si>
  <si>
    <t>Бирючина обыкновенная</t>
  </si>
  <si>
    <t>Бирючина обыкновенная</t>
  </si>
  <si>
    <t xml:space="preserve">C0.5 </t>
  </si>
  <si>
    <t>280</t>
  </si>
  <si>
    <t>312</t>
  </si>
  <si>
    <t>196</t>
  </si>
  <si>
    <t>168</t>
  </si>
  <si>
    <t>140</t>
  </si>
  <si>
    <t>Боярышник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</si>
  <si>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</si>
  <si>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</si>
  <si>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</si>
  <si>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</si>
  <si>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</si>
  <si>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</si>
  <si>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</si>
  <si>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</si>
  <si>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</si>
  <si>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010448</t>
  </si>
  <si>
    <t>Боярышник черный</t>
  </si>
  <si>
    <t>Боярышник черный</t>
  </si>
  <si>
    <t>Боярышник черный</t>
  </si>
  <si>
    <t>Боярышник черный</t>
  </si>
  <si>
    <t xml:space="preserve">C5 </t>
  </si>
  <si>
    <t>1500</t>
  </si>
  <si>
    <t>100</t>
  </si>
  <si>
    <t>1050</t>
  </si>
  <si>
    <t>900</t>
  </si>
  <si>
    <t>750</t>
  </si>
  <si>
    <t>Герань</t>
  </si>
  <si>
    <t>Герань</t>
  </si>
  <si>
    <t>Артикул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</si>
  <si>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</si>
  <si>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</si>
  <si>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</si>
  <si>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</si>
  <si>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</si>
  <si>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</si>
  <si>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</si>
  <si>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</si>
  <si>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</si>
  <si>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006142</t>
  </si>
  <si>
    <t>Герань кембриджская Биоково</t>
  </si>
  <si>
    <t>Герань кембриджская Биоково</t>
  </si>
  <si>
    <t>Герань кембриджская Биоково</t>
  </si>
  <si>
    <t>Герань кембриджская Биоково</t>
  </si>
  <si>
    <t xml:space="preserve">C1.5 </t>
  </si>
  <si>
    <t>430</t>
  </si>
  <si>
    <t>50</t>
  </si>
  <si>
    <t>301</t>
  </si>
  <si>
    <t>258</t>
  </si>
  <si>
    <t>215</t>
  </si>
  <si>
    <t>010991</t>
  </si>
  <si>
    <t xml:space="preserve">P9 </t>
  </si>
  <si>
    <t>280</t>
  </si>
  <si>
    <t>585</t>
  </si>
  <si>
    <t>196</t>
  </si>
  <si>
    <t>168</t>
  </si>
  <si>
    <t>140</t>
  </si>
  <si>
    <t>009883</t>
  </si>
  <si>
    <t>Герань крупнокорневищная Чакор</t>
  </si>
  <si>
    <t xml:space="preserve">C1 </t>
  </si>
  <si>
    <t>430</t>
  </si>
  <si>
    <t>247</t>
  </si>
  <si>
    <t>301</t>
  </si>
  <si>
    <t>258</t>
  </si>
  <si>
    <t>215</t>
  </si>
  <si>
    <t>Гортензия</t>
  </si>
  <si>
    <t>Гортензия</t>
  </si>
  <si>
    <t>Гортензия</t>
  </si>
  <si>
    <t>Гортензия</t>
  </si>
  <si>
    <t>Гортензия</t>
  </si>
  <si>
    <t>Гортензия</t>
  </si>
  <si>
    <t>Артикул</t>
  </si>
  <si>
    <t>Наименование</t>
  </si>
  <si>
    <t>Розничная цена, руб</t>
  </si>
  <si>
    <t>50-100 т.руб</t>
  </si>
  <si>
    <t>100-150 т.руб</t>
  </si>
  <si>
    <t>Заказ, шт</t>
  </si>
  <si>
    <t>Сумма, руб</t>
  </si>
  <si>
    <t>010121</t>
  </si>
  <si>
    <t>Гортензия ампельная Френч Болеро Пинк</t>
  </si>
  <si>
    <t>Гортензия ампельная Френч Болеро Пинк</t>
  </si>
  <si>
    <t>Гортензия ампельная Френч Болеро Пинк</t>
  </si>
  <si>
    <t>Гортензия ампельная Френч Болеро Пинк</t>
  </si>
  <si>
    <t xml:space="preserve">C3 </t>
  </si>
  <si>
    <t>1900</t>
  </si>
  <si>
    <t>171</t>
  </si>
  <si>
    <t>1330</t>
  </si>
  <si>
    <t>1140</t>
  </si>
  <si>
    <t>950</t>
  </si>
  <si>
    <t>005340</t>
  </si>
  <si>
    <t>Гортензия древовидная Кандибель Баблгам</t>
  </si>
  <si>
    <t>Гортензия древовидная Кандибель Баблгам</t>
  </si>
  <si>
    <t>Гортензия древовидная Кандибель Баблгам</t>
  </si>
  <si>
    <t>Гортензия древовидная Кандибель Баблгам</t>
  </si>
  <si>
    <t xml:space="preserve">P9 </t>
  </si>
  <si>
    <t>600</t>
  </si>
  <si>
    <t>119</t>
  </si>
  <si>
    <t>420</t>
  </si>
  <si>
    <t>360</t>
  </si>
  <si>
    <t>300</t>
  </si>
  <si>
    <t>003363</t>
  </si>
  <si>
    <t>Гортензия древовидная Лайм Рики</t>
  </si>
  <si>
    <t>Гортензия древовидная Лайм Рики</t>
  </si>
  <si>
    <t>Гортензия древовидная Лайм Рики</t>
  </si>
  <si>
    <t>Гортензия древовидная Лайм Рики</t>
  </si>
  <si>
    <t>C5-7 30-40</t>
  </si>
  <si>
    <t>1600</t>
  </si>
  <si>
    <t>72</t>
  </si>
  <si>
    <t>1120</t>
  </si>
  <si>
    <t>960</t>
  </si>
  <si>
    <t>800</t>
  </si>
  <si>
    <t>004334</t>
  </si>
  <si>
    <t>Гортензия древовидная Лайм Рики</t>
  </si>
  <si>
    <t>Гортензия древовидная Лайм Рики</t>
  </si>
  <si>
    <t>Гортензия древовидная Лайм Рики</t>
  </si>
  <si>
    <t>Гортензия древовидная Лайм Рики</t>
  </si>
  <si>
    <t xml:space="preserve">P9 </t>
  </si>
  <si>
    <t>400</t>
  </si>
  <si>
    <t>325</t>
  </si>
  <si>
    <t>280</t>
  </si>
  <si>
    <t>240</t>
  </si>
  <si>
    <t>200</t>
  </si>
  <si>
    <t>005343</t>
  </si>
  <si>
    <t>Гортензия метельчатая Бейби Лейс</t>
  </si>
  <si>
    <t xml:space="preserve">P9 </t>
  </si>
  <si>
    <t>600</t>
  </si>
  <si>
    <t>151</t>
  </si>
  <si>
    <t>420</t>
  </si>
  <si>
    <t>360</t>
  </si>
  <si>
    <t>300</t>
  </si>
  <si>
    <t>005359</t>
  </si>
  <si>
    <t>Гортензия метельчатая Вимс Ред</t>
  </si>
  <si>
    <t xml:space="preserve">P9 </t>
  </si>
  <si>
    <t>500</t>
  </si>
  <si>
    <t>281</t>
  </si>
  <si>
    <t>350</t>
  </si>
  <si>
    <t>300</t>
  </si>
  <si>
    <t>250</t>
  </si>
  <si>
    <t>007261</t>
  </si>
  <si>
    <t>Гортензия метельчатая Вимс Ред</t>
  </si>
  <si>
    <t>Гортензия метельчатая Вимс Ред</t>
  </si>
  <si>
    <t xml:space="preserve">C3 </t>
  </si>
  <si>
    <t>1350</t>
  </si>
  <si>
    <t>27</t>
  </si>
  <si>
    <t>945</t>
  </si>
  <si>
    <t>810</t>
  </si>
  <si>
    <t>675</t>
  </si>
  <si>
    <t>004337</t>
  </si>
  <si>
    <t>Гортензия метельчатая Граффити</t>
  </si>
  <si>
    <t>Гортензия метельчатая Граффити</t>
  </si>
  <si>
    <t xml:space="preserve">P9 </t>
  </si>
  <si>
    <t>145</t>
  </si>
  <si>
    <t>420</t>
  </si>
  <si>
    <t>360</t>
  </si>
  <si>
    <t>300</t>
  </si>
  <si>
    <t>010302</t>
  </si>
  <si>
    <t>Гортензия метельчатая Грейт Стар</t>
  </si>
  <si>
    <t xml:space="preserve">P9 </t>
  </si>
  <si>
    <t>500</t>
  </si>
  <si>
    <t>200</t>
  </si>
  <si>
    <t>350</t>
  </si>
  <si>
    <t>300</t>
  </si>
  <si>
    <t>250</t>
  </si>
  <si>
    <t>008243</t>
  </si>
  <si>
    <t>Гортензия метельчатая Колорфул Коктейл</t>
  </si>
  <si>
    <t>500</t>
  </si>
  <si>
    <t>100</t>
  </si>
  <si>
    <t>350</t>
  </si>
  <si>
    <t>300</t>
  </si>
  <si>
    <t>250</t>
  </si>
  <si>
    <t>005344</t>
  </si>
  <si>
    <t>Гортензия метельчатая Конфетти</t>
  </si>
  <si>
    <t xml:space="preserve">P9 </t>
  </si>
  <si>
    <t>500</t>
  </si>
  <si>
    <t>360</t>
  </si>
  <si>
    <t>350</t>
  </si>
  <si>
    <t>300</t>
  </si>
  <si>
    <t>250</t>
  </si>
  <si>
    <t>008942</t>
  </si>
  <si>
    <t>Гортензия метельчатая Коттон Крим</t>
  </si>
  <si>
    <t>500</t>
  </si>
  <si>
    <t>86</t>
  </si>
  <si>
    <t>300</t>
  </si>
  <si>
    <t>250</t>
  </si>
  <si>
    <t>005521</t>
  </si>
  <si>
    <t>Гортензия метельчатая Лаймлайт</t>
  </si>
  <si>
    <t xml:space="preserve">C0.5 </t>
  </si>
  <si>
    <t>500</t>
  </si>
  <si>
    <t>268</t>
  </si>
  <si>
    <t>350</t>
  </si>
  <si>
    <t>300</t>
  </si>
  <si>
    <t>250</t>
  </si>
  <si>
    <t>010659</t>
  </si>
  <si>
    <t>Гортензия метельчатая Литтл Лайм</t>
  </si>
  <si>
    <t xml:space="preserve">P9 </t>
  </si>
  <si>
    <t>600</t>
  </si>
  <si>
    <t>177</t>
  </si>
  <si>
    <t>420</t>
  </si>
  <si>
    <t>360</t>
  </si>
  <si>
    <t>300</t>
  </si>
  <si>
    <t>010619</t>
  </si>
  <si>
    <t>Гортензия метельчатая Мэджикал Флейм</t>
  </si>
  <si>
    <t xml:space="preserve">P9 </t>
  </si>
  <si>
    <t>500</t>
  </si>
  <si>
    <t>134</t>
  </si>
  <si>
    <t>350</t>
  </si>
  <si>
    <t>300</t>
  </si>
  <si>
    <t>250</t>
  </si>
  <si>
    <t>009125</t>
  </si>
  <si>
    <t>Гортензия метельчатая Пинки Промис</t>
  </si>
  <si>
    <t>Гортензия метельчатая Пинки Промис</t>
  </si>
  <si>
    <t>Гортензия метельчатая Пинки Промис</t>
  </si>
  <si>
    <t>Гортензия метельчатая Пинки Промис</t>
  </si>
  <si>
    <t xml:space="preserve">C3 </t>
  </si>
  <si>
    <t>1350</t>
  </si>
  <si>
    <t>66</t>
  </si>
  <si>
    <t>945</t>
  </si>
  <si>
    <t>810</t>
  </si>
  <si>
    <t>675</t>
  </si>
  <si>
    <t>005353</t>
  </si>
  <si>
    <t>Гортензия метельчатая Полар Бир</t>
  </si>
  <si>
    <t xml:space="preserve">P9 </t>
  </si>
  <si>
    <t>500</t>
  </si>
  <si>
    <t>568</t>
  </si>
  <si>
    <t>350</t>
  </si>
  <si>
    <t>300</t>
  </si>
  <si>
    <t>250</t>
  </si>
  <si>
    <t>010122</t>
  </si>
  <si>
    <t>Гортензия метельчатая Саммер Бриз</t>
  </si>
  <si>
    <t xml:space="preserve">C3 </t>
  </si>
  <si>
    <t>1350</t>
  </si>
  <si>
    <t>200</t>
  </si>
  <si>
    <t>945</t>
  </si>
  <si>
    <t>810</t>
  </si>
  <si>
    <t>675</t>
  </si>
  <si>
    <t>008805</t>
  </si>
  <si>
    <t>Гортензия метельчатая Стар Роуз</t>
  </si>
  <si>
    <t xml:space="preserve">P9 </t>
  </si>
  <si>
    <t>71</t>
  </si>
  <si>
    <t>250</t>
  </si>
  <si>
    <t>009526</t>
  </si>
  <si>
    <t>Гортензия метельчатая Строберри Блоссом</t>
  </si>
  <si>
    <t xml:space="preserve">C3 </t>
  </si>
  <si>
    <t>1350</t>
  </si>
  <si>
    <t>37</t>
  </si>
  <si>
    <t>945</t>
  </si>
  <si>
    <t>810</t>
  </si>
  <si>
    <t>675</t>
  </si>
  <si>
    <t>009532</t>
  </si>
  <si>
    <t>Гортензия метельчатая Строберри Блоссом</t>
  </si>
  <si>
    <t xml:space="preserve">P9 </t>
  </si>
  <si>
    <t>500</t>
  </si>
  <si>
    <t>1120</t>
  </si>
  <si>
    <t>350</t>
  </si>
  <si>
    <t>300</t>
  </si>
  <si>
    <t>250</t>
  </si>
  <si>
    <t>Дёрен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</si>
  <si>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</si>
  <si>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</si>
  <si>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</si>
  <si>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</si>
  <si>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</si>
  <si>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</si>
  <si>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</si>
  <si>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</si>
  <si>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</si>
  <si>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008808</t>
  </si>
  <si>
    <t>Дерен белый Айвори Хало</t>
  </si>
  <si>
    <t>Дерен белый Айвори Хало</t>
  </si>
  <si>
    <t>Дерен белый Айвори Хало</t>
  </si>
  <si>
    <t>Дерен белый Айвори Хало</t>
  </si>
  <si>
    <t xml:space="preserve">P9 </t>
  </si>
  <si>
    <t>350</t>
  </si>
  <si>
    <t>996</t>
  </si>
  <si>
    <t>245</t>
  </si>
  <si>
    <t>210</t>
  </si>
  <si>
    <t>175</t>
  </si>
  <si>
    <t>004322</t>
  </si>
  <si>
    <t>Дерен белый Ред Гном</t>
  </si>
  <si>
    <t>Дерен белый Ред Гном</t>
  </si>
  <si>
    <t>Дерен белый Ред Гном</t>
  </si>
  <si>
    <t>Дерен белый Ред Гном</t>
  </si>
  <si>
    <t>Дерен белый Ред Гном</t>
  </si>
  <si>
    <t xml:space="preserve">P9 </t>
  </si>
  <si>
    <t>300</t>
  </si>
  <si>
    <t>663</t>
  </si>
  <si>
    <t>210</t>
  </si>
  <si>
    <t>180</t>
  </si>
  <si>
    <t>150</t>
  </si>
  <si>
    <t>004992</t>
  </si>
  <si>
    <t xml:space="preserve">C3 </t>
  </si>
  <si>
    <t>550</t>
  </si>
  <si>
    <t>136</t>
  </si>
  <si>
    <t>385</t>
  </si>
  <si>
    <t>330</t>
  </si>
  <si>
    <t>275</t>
  </si>
  <si>
    <t>010273</t>
  </si>
  <si>
    <t>Дерен белый Сибирика</t>
  </si>
  <si>
    <t xml:space="preserve">C3 </t>
  </si>
  <si>
    <t>570</t>
  </si>
  <si>
    <t>362</t>
  </si>
  <si>
    <t>399</t>
  </si>
  <si>
    <t>342</t>
  </si>
  <si>
    <t>285</t>
  </si>
  <si>
    <t>008807</t>
  </si>
  <si>
    <t>Дерен белый Элегантиссима</t>
  </si>
  <si>
    <t>Дерен белый Элегантиссима</t>
  </si>
  <si>
    <t>Дерен белый Элегантиссима</t>
  </si>
  <si>
    <t>Дерен белый Элегантиссима</t>
  </si>
  <si>
    <t>Дерен белый Элегантиссима</t>
  </si>
  <si>
    <t xml:space="preserve">P9 </t>
  </si>
  <si>
    <t>330</t>
  </si>
  <si>
    <t>1883</t>
  </si>
  <si>
    <t>231</t>
  </si>
  <si>
    <t>198</t>
  </si>
  <si>
    <t>165</t>
  </si>
  <si>
    <t>010984</t>
  </si>
  <si>
    <t>C3 60-80</t>
  </si>
  <si>
    <t>780</t>
  </si>
  <si>
    <t>217</t>
  </si>
  <si>
    <t>546</t>
  </si>
  <si>
    <t>468</t>
  </si>
  <si>
    <t>390</t>
  </si>
  <si>
    <t>004327</t>
  </si>
  <si>
    <t>Дерен отпрысковый Келсей</t>
  </si>
  <si>
    <t xml:space="preserve">P9 </t>
  </si>
  <si>
    <t>300</t>
  </si>
  <si>
    <t>360</t>
  </si>
  <si>
    <t>210</t>
  </si>
  <si>
    <t>180</t>
  </si>
  <si>
    <t>150</t>
  </si>
  <si>
    <t>Злаковые и папоротники</t>
  </si>
  <si>
    <t>Артикул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</si>
  <si>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</si>
  <si>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</si>
  <si>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</si>
  <si>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</si>
  <si>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</si>
  <si>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</si>
  <si>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</si>
  <si>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</si>
  <si>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</si>
  <si>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010486</t>
  </si>
  <si>
    <t>Вейник остроцветковый Карл Форстер</t>
  </si>
  <si>
    <t>Вейник остроцветковый Карл Форстер</t>
  </si>
  <si>
    <t>Вейник остроцветковый Карл Форстер</t>
  </si>
  <si>
    <t>Вейник остроцветковый Карл Форстер</t>
  </si>
  <si>
    <t xml:space="preserve">C1 </t>
  </si>
  <si>
    <t>430</t>
  </si>
  <si>
    <t>44</t>
  </si>
  <si>
    <t>301</t>
  </si>
  <si>
    <t>258</t>
  </si>
  <si>
    <t>215</t>
  </si>
  <si>
    <t>009786</t>
  </si>
  <si>
    <t>Вейник остроцветковый Овердам</t>
  </si>
  <si>
    <t>Вейник остроцветковый Овердам</t>
  </si>
  <si>
    <t xml:space="preserve">C1.5 </t>
  </si>
  <si>
    <t>430</t>
  </si>
  <si>
    <t>290</t>
  </si>
  <si>
    <t>301</t>
  </si>
  <si>
    <t>258</t>
  </si>
  <si>
    <t>009678</t>
  </si>
  <si>
    <t>Молиния голубая Хайдезверг</t>
  </si>
  <si>
    <t>Молиния голубая Хайдезверг</t>
  </si>
  <si>
    <t xml:space="preserve">C1.5 </t>
  </si>
  <si>
    <t>470</t>
  </si>
  <si>
    <t>508</t>
  </si>
  <si>
    <t>329</t>
  </si>
  <si>
    <t>282</t>
  </si>
  <si>
    <t>235</t>
  </si>
  <si>
    <t>010481</t>
  </si>
  <si>
    <t>Молиния голубая Хейдебраут</t>
  </si>
  <si>
    <t>Молиния голубая Хейдебраут</t>
  </si>
  <si>
    <t>350</t>
  </si>
  <si>
    <t>42</t>
  </si>
  <si>
    <t>245</t>
  </si>
  <si>
    <t>210</t>
  </si>
  <si>
    <t>175</t>
  </si>
  <si>
    <t>009700</t>
  </si>
  <si>
    <t>Осока Дэвелла</t>
  </si>
  <si>
    <t xml:space="preserve">C1.5 </t>
  </si>
  <si>
    <t>430</t>
  </si>
  <si>
    <t>376</t>
  </si>
  <si>
    <t>301</t>
  </si>
  <si>
    <t>258</t>
  </si>
  <si>
    <t>215</t>
  </si>
  <si>
    <t>010775</t>
  </si>
  <si>
    <t>Щучка дернистая Голдшлеер</t>
  </si>
  <si>
    <t>300</t>
  </si>
  <si>
    <t>261</t>
  </si>
  <si>
    <t>210</t>
  </si>
  <si>
    <t>180</t>
  </si>
  <si>
    <t>150</t>
  </si>
  <si>
    <t>009855</t>
  </si>
  <si>
    <t>Щучка дернистая Палава</t>
  </si>
  <si>
    <t xml:space="preserve">C2 </t>
  </si>
  <si>
    <t>490</t>
  </si>
  <si>
    <t>548</t>
  </si>
  <si>
    <t>343</t>
  </si>
  <si>
    <t>294</t>
  </si>
  <si>
    <t>245</t>
  </si>
  <si>
    <t>010485</t>
  </si>
  <si>
    <t xml:space="preserve">P9 </t>
  </si>
  <si>
    <t>300</t>
  </si>
  <si>
    <t>992</t>
  </si>
  <si>
    <t>180</t>
  </si>
  <si>
    <t>150</t>
  </si>
  <si>
    <t>Ива</t>
  </si>
  <si>
    <t>Артикул</t>
  </si>
  <si>
    <t>Наименование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</si>
  <si>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</si>
  <si>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</si>
  <si>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</si>
  <si>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</si>
  <si>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</si>
  <si>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</si>
  <si>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</si>
  <si>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</si>
  <si>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</si>
  <si>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Сумма, руб</t>
  </si>
  <si>
    <t>011007</t>
  </si>
  <si>
    <t>Ива пурпурная Маяк</t>
  </si>
  <si>
    <t>Ива пурпурная Маяк</t>
  </si>
  <si>
    <t>Ива пурпурная Маяк</t>
  </si>
  <si>
    <t>Ива пурпурная Маяк</t>
  </si>
  <si>
    <t xml:space="preserve">C3 </t>
  </si>
  <si>
    <t>700</t>
  </si>
  <si>
    <t>120</t>
  </si>
  <si>
    <t>490</t>
  </si>
  <si>
    <t>420</t>
  </si>
  <si>
    <t>350</t>
  </si>
  <si>
    <t>000898</t>
  </si>
  <si>
    <t>Ива пурпурная Нана</t>
  </si>
  <si>
    <t xml:space="preserve">C5 </t>
  </si>
  <si>
    <t>1000</t>
  </si>
  <si>
    <t>313</t>
  </si>
  <si>
    <t>700</t>
  </si>
  <si>
    <t>600</t>
  </si>
  <si>
    <t>500</t>
  </si>
  <si>
    <t>005388</t>
  </si>
  <si>
    <t>Ива пурпурная Нана</t>
  </si>
  <si>
    <t>Ива пурпурная Нана</t>
  </si>
  <si>
    <t xml:space="preserve">P9 </t>
  </si>
  <si>
    <t>300</t>
  </si>
  <si>
    <t>230</t>
  </si>
  <si>
    <t>210</t>
  </si>
  <si>
    <t>180</t>
  </si>
  <si>
    <t>150</t>
  </si>
  <si>
    <t>008032</t>
  </si>
  <si>
    <t>Ива Свердловская Извилистая 2</t>
  </si>
  <si>
    <t xml:space="preserve">C15 </t>
  </si>
  <si>
    <t>1500</t>
  </si>
  <si>
    <t>100</t>
  </si>
  <si>
    <t>1050</t>
  </si>
  <si>
    <t>900</t>
  </si>
  <si>
    <t>750</t>
  </si>
  <si>
    <t>005387</t>
  </si>
  <si>
    <t>Ива цельнолистная Хакуро Нишики</t>
  </si>
  <si>
    <t>360</t>
  </si>
  <si>
    <t>1393</t>
  </si>
  <si>
    <t>252</t>
  </si>
  <si>
    <t>216</t>
  </si>
  <si>
    <t>180</t>
  </si>
  <si>
    <t>006771</t>
  </si>
  <si>
    <t>Ива цельнолистная Хакуро Нишики</t>
  </si>
  <si>
    <t xml:space="preserve">C3 </t>
  </si>
  <si>
    <t>850</t>
  </si>
  <si>
    <t>216</t>
  </si>
  <si>
    <t>595</t>
  </si>
  <si>
    <t>510</t>
  </si>
  <si>
    <t>425</t>
  </si>
  <si>
    <t>Калина</t>
  </si>
  <si>
    <t>Калина</t>
  </si>
  <si>
    <t>Артикул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</si>
  <si>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</si>
  <si>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</si>
  <si>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</si>
  <si>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</si>
  <si>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</si>
  <si>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</si>
  <si>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</si>
  <si>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</si>
  <si>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</si>
  <si>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010566</t>
  </si>
  <si>
    <t>Калина обыкновенная</t>
  </si>
  <si>
    <t>Калина обыкновенная</t>
  </si>
  <si>
    <t>Калина обыкновенная</t>
  </si>
  <si>
    <t>Калина обыкновенная</t>
  </si>
  <si>
    <t xml:space="preserve">P9 </t>
  </si>
  <si>
    <t>300</t>
  </si>
  <si>
    <t>70</t>
  </si>
  <si>
    <t>210</t>
  </si>
  <si>
    <t>180</t>
  </si>
  <si>
    <t>150</t>
  </si>
  <si>
    <t>Кизильник</t>
  </si>
  <si>
    <t>Кизильник</t>
  </si>
  <si>
    <t>Кизильник</t>
  </si>
  <si>
    <t>Артикул</t>
  </si>
  <si>
    <t>Наименование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</si>
  <si>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</si>
  <si>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</si>
  <si>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</si>
  <si>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</si>
  <si>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</si>
  <si>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</si>
  <si>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</si>
  <si>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002771</t>
  </si>
  <si>
    <t>Кизильник лежачий Квин оф Карпет</t>
  </si>
  <si>
    <t>Кизильник лежачий Квин оф Карпет</t>
  </si>
  <si>
    <t>Кизильник лежачий Квин оф Карпет</t>
  </si>
  <si>
    <t>Кизильник лежачий Квин оф Карпет</t>
  </si>
  <si>
    <t>C5 20-30</t>
  </si>
  <si>
    <t>1350</t>
  </si>
  <si>
    <t>93</t>
  </si>
  <si>
    <t>945</t>
  </si>
  <si>
    <t>810</t>
  </si>
  <si>
    <t>675</t>
  </si>
  <si>
    <t>005334</t>
  </si>
  <si>
    <t>Кизильник лежачий Квин оф Карпет</t>
  </si>
  <si>
    <t>Кизильник лежачий Квин оф Карпет</t>
  </si>
  <si>
    <t>Кизильник лежачий Квин оф Карпет</t>
  </si>
  <si>
    <t>Кизильник лежачий Квин оф Карпет</t>
  </si>
  <si>
    <t xml:space="preserve">P9 </t>
  </si>
  <si>
    <t>500</t>
  </si>
  <si>
    <t>146</t>
  </si>
  <si>
    <t>300</t>
  </si>
  <si>
    <t>250</t>
  </si>
  <si>
    <t>Лапчатка кустарниковая</t>
  </si>
  <si>
    <t>Артикул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</si>
  <si>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</si>
  <si>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</si>
  <si>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</si>
  <si>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</si>
  <si>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</si>
  <si>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</si>
  <si>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</si>
  <si>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</si>
  <si>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</si>
  <si>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010294</t>
  </si>
  <si>
    <t>Лапчатка кустарниковая Данни Бой</t>
  </si>
  <si>
    <t>Лапчатка кустарниковая Данни Бой</t>
  </si>
  <si>
    <t>Лапчатка кустарниковая Данни Бой</t>
  </si>
  <si>
    <t>Лапчатка кустарниковая Данни Бой</t>
  </si>
  <si>
    <t xml:space="preserve">P9 </t>
  </si>
  <si>
    <t>330</t>
  </si>
  <si>
    <t>58</t>
  </si>
  <si>
    <t>231</t>
  </si>
  <si>
    <t>198</t>
  </si>
  <si>
    <t>165</t>
  </si>
  <si>
    <t>010758</t>
  </si>
  <si>
    <t>Лапчатка кустарниковая Пинк Квин</t>
  </si>
  <si>
    <t>Лапчатка кустарниковая Пинк Квин</t>
  </si>
  <si>
    <t>Лапчатка кустарниковая Пинк Квин</t>
  </si>
  <si>
    <t>Лапчатка кустарниковая Пинк Квин</t>
  </si>
  <si>
    <t xml:space="preserve">P9 </t>
  </si>
  <si>
    <t>300</t>
  </si>
  <si>
    <t>331</t>
  </si>
  <si>
    <t>210</t>
  </si>
  <si>
    <t>180</t>
  </si>
  <si>
    <t>150</t>
  </si>
  <si>
    <t>005383</t>
  </si>
  <si>
    <t>Лапчатка кустарниковая Сноуфлейк</t>
  </si>
  <si>
    <t>Лапчатка кустарниковая Сноуфлейк</t>
  </si>
  <si>
    <t>300</t>
  </si>
  <si>
    <t>322</t>
  </si>
  <si>
    <t>210</t>
  </si>
  <si>
    <t>180</t>
  </si>
  <si>
    <t>150</t>
  </si>
  <si>
    <t>007079</t>
  </si>
  <si>
    <t>Лапчатка кустарниковая Сноуфлейк</t>
  </si>
  <si>
    <t>Лапчатка кустарниковая Сноуфлейк</t>
  </si>
  <si>
    <t>Лапчатка кустарниковая Сноуфлейк</t>
  </si>
  <si>
    <t>Лапчатка кустарниковая Сноуфлейк</t>
  </si>
  <si>
    <t xml:space="preserve">C3 </t>
  </si>
  <si>
    <t>590</t>
  </si>
  <si>
    <t>54</t>
  </si>
  <si>
    <t>413</t>
  </si>
  <si>
    <t>354</t>
  </si>
  <si>
    <t>295</t>
  </si>
  <si>
    <t>004359</t>
  </si>
  <si>
    <t>Лапчатка кустарниковая Тилфорд Крим</t>
  </si>
  <si>
    <t>Лапчатка кустарниковая Тилфорд Крим</t>
  </si>
  <si>
    <t>Лапчатка кустарниковая Тилфорд Крим</t>
  </si>
  <si>
    <t>Лапчатка кустарниковая Тилфорд Крим</t>
  </si>
  <si>
    <t>444</t>
  </si>
  <si>
    <t>210</t>
  </si>
  <si>
    <t>180</t>
  </si>
  <si>
    <t>150</t>
  </si>
  <si>
    <t>Лианы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</si>
  <si>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</si>
  <si>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</si>
  <si>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</si>
  <si>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</si>
  <si>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</si>
  <si>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</si>
  <si>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</si>
  <si>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</si>
  <si>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</si>
  <si>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010272</t>
  </si>
  <si>
    <t>Девичий виноград</t>
  </si>
  <si>
    <t>Девичий виноград</t>
  </si>
  <si>
    <t>Девичий виноград</t>
  </si>
  <si>
    <t>Девичий виноград</t>
  </si>
  <si>
    <t xml:space="preserve">P9 </t>
  </si>
  <si>
    <t>250</t>
  </si>
  <si>
    <t>102</t>
  </si>
  <si>
    <t>175</t>
  </si>
  <si>
    <t>150</t>
  </si>
  <si>
    <t>125</t>
  </si>
  <si>
    <t>Можжевельник</t>
  </si>
  <si>
    <t>Артикул</t>
  </si>
  <si>
    <t>Наименование</t>
  </si>
  <si>
    <t>Опции</t>
  </si>
  <si>
    <t>Розничная цена, руб</t>
  </si>
  <si>
    <t>Остаток</t>
  </si>
  <si>
    <t>50-100 т.руб</t>
  </si>
  <si>
    <t>св. 150 т.руб</t>
  </si>
  <si>
    <t>Заказ, шт</t>
  </si>
  <si>
    <t>Сумма, руб</t>
  </si>
  <si>
    <t>004266</t>
  </si>
  <si>
    <t>Можжевельник горизонтальный Айс Блю</t>
  </si>
  <si>
    <t>Можжевельник горизонтальный Айс Блю</t>
  </si>
  <si>
    <t>Можжевельник горизонтальный Айс Блю</t>
  </si>
  <si>
    <t>Можжевельник горизонтальный Айс Блю</t>
  </si>
  <si>
    <t xml:space="preserve">C3 </t>
  </si>
  <si>
    <t>1500</t>
  </si>
  <si>
    <t>50</t>
  </si>
  <si>
    <t>1050</t>
  </si>
  <si>
    <t>900</t>
  </si>
  <si>
    <t>750</t>
  </si>
  <si>
    <t>011038</t>
  </si>
  <si>
    <t>Можжевельник горизонтальный Андорра Вариегата</t>
  </si>
  <si>
    <t>Можжевельник горизонтальный Андорра Вариегата</t>
  </si>
  <si>
    <t xml:space="preserve">C3 </t>
  </si>
  <si>
    <t>1200</t>
  </si>
  <si>
    <t>90</t>
  </si>
  <si>
    <t>840</t>
  </si>
  <si>
    <t>720</t>
  </si>
  <si>
    <t>600</t>
  </si>
  <si>
    <t>010994</t>
  </si>
  <si>
    <t>Можжевельник горизонтальный Андорра Компакт</t>
  </si>
  <si>
    <t>Можжевельник горизонтальный Андорра Компакт</t>
  </si>
  <si>
    <t xml:space="preserve">C3 </t>
  </si>
  <si>
    <t>1200</t>
  </si>
  <si>
    <t>100</t>
  </si>
  <si>
    <t>840</t>
  </si>
  <si>
    <t>720</t>
  </si>
  <si>
    <t>600</t>
  </si>
  <si>
    <t>006259</t>
  </si>
  <si>
    <t>Можжевельник горизонтальный Блю Чип</t>
  </si>
  <si>
    <t xml:space="preserve">C3 </t>
  </si>
  <si>
    <t>1200</t>
  </si>
  <si>
    <t>50</t>
  </si>
  <si>
    <t>840</t>
  </si>
  <si>
    <t>720</t>
  </si>
  <si>
    <t>600</t>
  </si>
  <si>
    <t>005428</t>
  </si>
  <si>
    <t>Можжевельник горизонтальный Принц Уэльский</t>
  </si>
  <si>
    <t>Можжевельник горизонтальный Принц Уэльский</t>
  </si>
  <si>
    <t>Можжевельник горизонтальный Принц Уэльский</t>
  </si>
  <si>
    <t>Можжевельник горизонтальный Принц Уэльский</t>
  </si>
  <si>
    <t>Можжевельник горизонтальный Принц Уэльский</t>
  </si>
  <si>
    <t xml:space="preserve">P9 </t>
  </si>
  <si>
    <t>380</t>
  </si>
  <si>
    <t>600</t>
  </si>
  <si>
    <t>266</t>
  </si>
  <si>
    <t>228</t>
  </si>
  <si>
    <t>190</t>
  </si>
  <si>
    <t>007272</t>
  </si>
  <si>
    <t xml:space="preserve">C3 </t>
  </si>
  <si>
    <t>1200</t>
  </si>
  <si>
    <t>100</t>
  </si>
  <si>
    <t>840</t>
  </si>
  <si>
    <t>720</t>
  </si>
  <si>
    <t>600</t>
  </si>
  <si>
    <t>010511</t>
  </si>
  <si>
    <t>Можжевельник горизонтальный Принц Уэльский</t>
  </si>
  <si>
    <t xml:space="preserve">C1.5 </t>
  </si>
  <si>
    <t>500</t>
  </si>
  <si>
    <t>155</t>
  </si>
  <si>
    <t>350</t>
  </si>
  <si>
    <t>300</t>
  </si>
  <si>
    <t>250</t>
  </si>
  <si>
    <t>004272</t>
  </si>
  <si>
    <t>Можжевельник казацкий Блю Донау</t>
  </si>
  <si>
    <t>Можжевельник казацкий Блю Донау</t>
  </si>
  <si>
    <t>Можжевельник казацкий Блю Донау</t>
  </si>
  <si>
    <t>Можжевельник казацкий Блю Донау</t>
  </si>
  <si>
    <t>C3 30-40</t>
  </si>
  <si>
    <t>1200</t>
  </si>
  <si>
    <t>180</t>
  </si>
  <si>
    <t>840</t>
  </si>
  <si>
    <t>720</t>
  </si>
  <si>
    <t>600</t>
  </si>
  <si>
    <t>011037</t>
  </si>
  <si>
    <t>Можжевельник казацкий Тамарисцифолия</t>
  </si>
  <si>
    <t>Можжевельник казацкий Тамарисцифолия</t>
  </si>
  <si>
    <t xml:space="preserve">C3 </t>
  </si>
  <si>
    <t>1200</t>
  </si>
  <si>
    <t>50</t>
  </si>
  <si>
    <t>840</t>
  </si>
  <si>
    <t>720</t>
  </si>
  <si>
    <t>600</t>
  </si>
  <si>
    <t>010463</t>
  </si>
  <si>
    <t>Можжевельник казацкий Хикси</t>
  </si>
  <si>
    <t xml:space="preserve">P9 </t>
  </si>
  <si>
    <t>380</t>
  </si>
  <si>
    <t>500</t>
  </si>
  <si>
    <t>266</t>
  </si>
  <si>
    <t>228</t>
  </si>
  <si>
    <t>190</t>
  </si>
  <si>
    <t>005435</t>
  </si>
  <si>
    <t>Можжевельник скальный Блю Арроу</t>
  </si>
  <si>
    <t xml:space="preserve">P9 </t>
  </si>
  <si>
    <t>380</t>
  </si>
  <si>
    <t>363</t>
  </si>
  <si>
    <t>266</t>
  </si>
  <si>
    <t>228</t>
  </si>
  <si>
    <t>190</t>
  </si>
  <si>
    <t>010468</t>
  </si>
  <si>
    <t>Можжевельник средний Минт Джулеп</t>
  </si>
  <si>
    <t xml:space="preserve">C1.5 </t>
  </si>
  <si>
    <t>500</t>
  </si>
  <si>
    <t>85</t>
  </si>
  <si>
    <t>300</t>
  </si>
  <si>
    <t>250</t>
  </si>
  <si>
    <t>007033</t>
  </si>
  <si>
    <t>Можжевельник чешуйчатый Холгер</t>
  </si>
  <si>
    <t xml:space="preserve">C3 </t>
  </si>
  <si>
    <t>1200</t>
  </si>
  <si>
    <t>60</t>
  </si>
  <si>
    <t>840</t>
  </si>
  <si>
    <t>720</t>
  </si>
  <si>
    <t>600</t>
  </si>
  <si>
    <t>Очиток</t>
  </si>
  <si>
    <t>Артикул</t>
  </si>
  <si>
    <t>Остаток</t>
  </si>
  <si>
    <t>50-100 т.руб</t>
  </si>
  <si>
    <t>100-150 т.руб</t>
  </si>
  <si>
    <t>Заказ, шт</t>
  </si>
  <si>
    <t>Сумма, руб</t>
  </si>
  <si>
    <t>010606</t>
  </si>
  <si>
    <t>Очиток видный Хербстфройде</t>
  </si>
  <si>
    <t xml:space="preserve">C0.5 </t>
  </si>
  <si>
    <t>320</t>
  </si>
  <si>
    <t>90</t>
  </si>
  <si>
    <t>224</t>
  </si>
  <si>
    <t>192</t>
  </si>
  <si>
    <t>160</t>
  </si>
  <si>
    <t>010609</t>
  </si>
  <si>
    <t>Очиток видный Хот Стафф</t>
  </si>
  <si>
    <t>Очиток видный Хот Стафф</t>
  </si>
  <si>
    <t xml:space="preserve">C0.5 </t>
  </si>
  <si>
    <t>320</t>
  </si>
  <si>
    <t>46</t>
  </si>
  <si>
    <t>224</t>
  </si>
  <si>
    <t>192</t>
  </si>
  <si>
    <t>160</t>
  </si>
  <si>
    <t>009372</t>
  </si>
  <si>
    <t>Очиток Глобе Пинк</t>
  </si>
  <si>
    <t xml:space="preserve">C0.5 </t>
  </si>
  <si>
    <t>62</t>
  </si>
  <si>
    <t>245</t>
  </si>
  <si>
    <t>210</t>
  </si>
  <si>
    <t>175</t>
  </si>
  <si>
    <t>010533</t>
  </si>
  <si>
    <t>Очиток ложный Драгонс Блад</t>
  </si>
  <si>
    <t xml:space="preserve">P9 </t>
  </si>
  <si>
    <t>290</t>
  </si>
  <si>
    <t>150</t>
  </si>
  <si>
    <t>203</t>
  </si>
  <si>
    <t>174</t>
  </si>
  <si>
    <t>145</t>
  </si>
  <si>
    <t>002694</t>
  </si>
  <si>
    <t>Очиток Черри Траффл</t>
  </si>
  <si>
    <t xml:space="preserve">C2-3 </t>
  </si>
  <si>
    <t>550</t>
  </si>
  <si>
    <t>241</t>
  </si>
  <si>
    <t>385</t>
  </si>
  <si>
    <t>330</t>
  </si>
  <si>
    <t>275</t>
  </si>
  <si>
    <t>Пахизандра</t>
  </si>
  <si>
    <t>Артикул</t>
  </si>
  <si>
    <t>Наименование</t>
  </si>
  <si>
    <t>Опции</t>
  </si>
  <si>
    <t>Розничная цена, руб</t>
  </si>
  <si>
    <t>Остаток</t>
  </si>
  <si>
    <t>100-150 т.руб</t>
  </si>
  <si>
    <t>св. 150 т.руб</t>
  </si>
  <si>
    <t>Заказ, шт</t>
  </si>
  <si>
    <t>Сумма, руб</t>
  </si>
  <si>
    <t>005363</t>
  </si>
  <si>
    <t>Пахизандра верхушечная Грин Карпет</t>
  </si>
  <si>
    <t>Пахизандра верхушечная Грин Карпет</t>
  </si>
  <si>
    <t>350</t>
  </si>
  <si>
    <t>672</t>
  </si>
  <si>
    <t>245</t>
  </si>
  <si>
    <t>210</t>
  </si>
  <si>
    <t>175</t>
  </si>
  <si>
    <t>Пряные травы</t>
  </si>
  <si>
    <t>Артикул</t>
  </si>
  <si>
    <t>Наименование</t>
  </si>
  <si>
    <t>Наименование</t>
  </si>
  <si>
    <t>Наименование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</si>
  <si>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</si>
  <si>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</si>
  <si>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</si>
  <si>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</si>
  <si>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</si>
  <si>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</si>
  <si>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</si>
  <si>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003488</t>
  </si>
  <si>
    <t>Душица обыкновенная Диаболо</t>
  </si>
  <si>
    <t>Душица обыкновенная Диаболо</t>
  </si>
  <si>
    <t>Душица обыкновенная Диаболо</t>
  </si>
  <si>
    <t>Душица обыкновенная Диаболо</t>
  </si>
  <si>
    <t xml:space="preserve">C0.5 </t>
  </si>
  <si>
    <t>350</t>
  </si>
  <si>
    <t>109</t>
  </si>
  <si>
    <t>245</t>
  </si>
  <si>
    <t>210</t>
  </si>
  <si>
    <t>175</t>
  </si>
  <si>
    <t>009856</t>
  </si>
  <si>
    <t>Котовник жилковатый Нептун</t>
  </si>
  <si>
    <t>Котовник жилковатый Нептун</t>
  </si>
  <si>
    <t xml:space="preserve">P9 </t>
  </si>
  <si>
    <t>300</t>
  </si>
  <si>
    <t>1000</t>
  </si>
  <si>
    <t>180</t>
  </si>
  <si>
    <t>150</t>
  </si>
  <si>
    <t>009868</t>
  </si>
  <si>
    <t>Котовник Фассена Уолкерс Лоу</t>
  </si>
  <si>
    <t>Котовник Фассена Уолкерс Лоу</t>
  </si>
  <si>
    <t>Котовник Фассена Уолкерс Лоу</t>
  </si>
  <si>
    <t>Котовник Фассена Уолкерс Лоу</t>
  </si>
  <si>
    <t xml:space="preserve">P9 </t>
  </si>
  <si>
    <t>499</t>
  </si>
  <si>
    <t>210</t>
  </si>
  <si>
    <t>180</t>
  </si>
  <si>
    <t>150</t>
  </si>
  <si>
    <t>010966</t>
  </si>
  <si>
    <t>Котовник Фассена Уолкерс Лоу</t>
  </si>
  <si>
    <t>Котовник Фассена Уолкерс Лоу</t>
  </si>
  <si>
    <t>Котовник Фассена Уолкерс Лоу</t>
  </si>
  <si>
    <t xml:space="preserve">C3 </t>
  </si>
  <si>
    <t>450</t>
  </si>
  <si>
    <t>144</t>
  </si>
  <si>
    <t>315</t>
  </si>
  <si>
    <t>270</t>
  </si>
  <si>
    <t>225</t>
  </si>
  <si>
    <t>009016</t>
  </si>
  <si>
    <t>Тимьян лимоннопахнущий Арчерс Голд</t>
  </si>
  <si>
    <t xml:space="preserve">P9 </t>
  </si>
  <si>
    <t>350</t>
  </si>
  <si>
    <t>527</t>
  </si>
  <si>
    <t>245</t>
  </si>
  <si>
    <t>175</t>
  </si>
  <si>
    <t>Пузыреплодник</t>
  </si>
  <si>
    <t>Артикул</t>
  </si>
  <si>
    <t>Опции</t>
  </si>
  <si>
    <t>Розничная цена, руб</t>
  </si>
  <si>
    <t>Остаток</t>
  </si>
  <si>
    <t>100-150 т.руб</t>
  </si>
  <si>
    <t>св. 150 т.руб</t>
  </si>
  <si>
    <t>Заказ, шт</t>
  </si>
  <si>
    <t>Сумма, руб</t>
  </si>
  <si>
    <t>010567</t>
  </si>
  <si>
    <t>Пузыреплодник калинолистный</t>
  </si>
  <si>
    <t>Пузыреплодник калинолистный</t>
  </si>
  <si>
    <t>Пузыреплодник калинолистный</t>
  </si>
  <si>
    <t xml:space="preserve">P9 </t>
  </si>
  <si>
    <t>280</t>
  </si>
  <si>
    <t>304</t>
  </si>
  <si>
    <t>196</t>
  </si>
  <si>
    <t>168</t>
  </si>
  <si>
    <t>140</t>
  </si>
  <si>
    <t>008809</t>
  </si>
  <si>
    <t>Пузыреплодник калинолистный Ангел Голд</t>
  </si>
  <si>
    <t>Пузыреплодник калинолистный Ангел Голд</t>
  </si>
  <si>
    <t>300</t>
  </si>
  <si>
    <t>1356</t>
  </si>
  <si>
    <t>210</t>
  </si>
  <si>
    <t>180</t>
  </si>
  <si>
    <t>150</t>
  </si>
  <si>
    <t>009533</t>
  </si>
  <si>
    <t>Пузыреплодник калинолистный Андре</t>
  </si>
  <si>
    <t xml:space="preserve">P9 </t>
  </si>
  <si>
    <t>340</t>
  </si>
  <si>
    <t>534</t>
  </si>
  <si>
    <t>238</t>
  </si>
  <si>
    <t>204</t>
  </si>
  <si>
    <t>170</t>
  </si>
  <si>
    <t>009551</t>
  </si>
  <si>
    <t>600</t>
  </si>
  <si>
    <t>93</t>
  </si>
  <si>
    <t>420</t>
  </si>
  <si>
    <t>360</t>
  </si>
  <si>
    <t>300</t>
  </si>
  <si>
    <t>005367</t>
  </si>
  <si>
    <t>Пузыреплодник калинолистный Дартс Голд</t>
  </si>
  <si>
    <t>Пузыреплодник калинолистный Дартс Голд</t>
  </si>
  <si>
    <t xml:space="preserve">P9 </t>
  </si>
  <si>
    <t>300</t>
  </si>
  <si>
    <t>500</t>
  </si>
  <si>
    <t>210</t>
  </si>
  <si>
    <t>150</t>
  </si>
  <si>
    <t>009531</t>
  </si>
  <si>
    <t>Пузыреплодник калинолистный Диабл Д Ор</t>
  </si>
  <si>
    <t>Пузыреплодник калинолистный Диабл Д Ор</t>
  </si>
  <si>
    <t xml:space="preserve">P9 </t>
  </si>
  <si>
    <t>340</t>
  </si>
  <si>
    <t>91</t>
  </si>
  <si>
    <t>238</t>
  </si>
  <si>
    <t>204</t>
  </si>
  <si>
    <t>170</t>
  </si>
  <si>
    <t>008811</t>
  </si>
  <si>
    <t>Пузыреплодник калинолистный Ждеховице</t>
  </si>
  <si>
    <t xml:space="preserve">P9 </t>
  </si>
  <si>
    <t>340</t>
  </si>
  <si>
    <t>343</t>
  </si>
  <si>
    <t>238</t>
  </si>
  <si>
    <t>204</t>
  </si>
  <si>
    <t>170</t>
  </si>
  <si>
    <t>009128</t>
  </si>
  <si>
    <t>600</t>
  </si>
  <si>
    <t>82</t>
  </si>
  <si>
    <t>420</t>
  </si>
  <si>
    <t>360</t>
  </si>
  <si>
    <t>300</t>
  </si>
  <si>
    <t>005368</t>
  </si>
  <si>
    <t>Пузыреплодник калинолистный Леди Ин Ред</t>
  </si>
  <si>
    <t>Пузыреплодник калинолистный Леди Ин Ред</t>
  </si>
  <si>
    <t>Пузыреплодник калинолистный Леди Ин Ред</t>
  </si>
  <si>
    <t xml:space="preserve">P9 </t>
  </si>
  <si>
    <t>340</t>
  </si>
  <si>
    <t>909</t>
  </si>
  <si>
    <t>238</t>
  </si>
  <si>
    <t>204</t>
  </si>
  <si>
    <t>170</t>
  </si>
  <si>
    <t>005373</t>
  </si>
  <si>
    <t>Пузыреплодник калинолистный Литтл Джокер</t>
  </si>
  <si>
    <t>360</t>
  </si>
  <si>
    <t>116</t>
  </si>
  <si>
    <t>252</t>
  </si>
  <si>
    <t>216</t>
  </si>
  <si>
    <t>180</t>
  </si>
  <si>
    <t>007476</t>
  </si>
  <si>
    <t>Пузыреплодник калинолистный Ред Барон</t>
  </si>
  <si>
    <t xml:space="preserve">P9 </t>
  </si>
  <si>
    <t>466</t>
  </si>
  <si>
    <t>210</t>
  </si>
  <si>
    <t>180</t>
  </si>
  <si>
    <t>150</t>
  </si>
  <si>
    <t>010867</t>
  </si>
  <si>
    <t>Пузыреплодник калинолистный Тини Вайн Голд</t>
  </si>
  <si>
    <t xml:space="preserve">P9 </t>
  </si>
  <si>
    <t>360</t>
  </si>
  <si>
    <t>60</t>
  </si>
  <si>
    <t>252</t>
  </si>
  <si>
    <t>216</t>
  </si>
  <si>
    <t>180</t>
  </si>
  <si>
    <t>005371</t>
  </si>
  <si>
    <t>Пузыреплодник калинолистный Шух</t>
  </si>
  <si>
    <t xml:space="preserve">P9 </t>
  </si>
  <si>
    <t>340</t>
  </si>
  <si>
    <t>1834</t>
  </si>
  <si>
    <t>238</t>
  </si>
  <si>
    <t>204</t>
  </si>
  <si>
    <t>170</t>
  </si>
  <si>
    <t>007016</t>
  </si>
  <si>
    <t xml:space="preserve">C3 </t>
  </si>
  <si>
    <t>600</t>
  </si>
  <si>
    <t>118</t>
  </si>
  <si>
    <t>420</t>
  </si>
  <si>
    <t>360</t>
  </si>
  <si>
    <t>300</t>
  </si>
  <si>
    <t>Рябинник</t>
  </si>
  <si>
    <t>Артикул</t>
  </si>
  <si>
    <t>Наименование</t>
  </si>
  <si>
    <t>Наименование</t>
  </si>
  <si>
    <t>Наименование</t>
  </si>
  <si>
    <t>Наименование</t>
  </si>
  <si>
    <t>Остаток</t>
  </si>
  <si>
    <t>50-100 т.руб</t>
  </si>
  <si>
    <t>св. 150 т.руб</t>
  </si>
  <si>
    <t>Заказ, шт</t>
  </si>
  <si>
    <t>Сумма, руб</t>
  </si>
  <si>
    <t>010534</t>
  </si>
  <si>
    <t>Рябинник рябинолистный Матча Болл</t>
  </si>
  <si>
    <t>Рябинник рябинолистный Матча Болл</t>
  </si>
  <si>
    <t xml:space="preserve">P9 </t>
  </si>
  <si>
    <t>350</t>
  </si>
  <si>
    <t>185</t>
  </si>
  <si>
    <t>245</t>
  </si>
  <si>
    <t>210</t>
  </si>
  <si>
    <t>175</t>
  </si>
  <si>
    <t>005393</t>
  </si>
  <si>
    <t>Рябинник рябинолистный Сэм</t>
  </si>
  <si>
    <t>Рябинник рябинолистный Сэм</t>
  </si>
  <si>
    <t>Рябинник рябинолистный Сэм</t>
  </si>
  <si>
    <t xml:space="preserve">P9 </t>
  </si>
  <si>
    <t>350</t>
  </si>
  <si>
    <t>169</t>
  </si>
  <si>
    <t>245</t>
  </si>
  <si>
    <t>210</t>
  </si>
  <si>
    <t>175</t>
  </si>
  <si>
    <t>Самшит</t>
  </si>
  <si>
    <t>Артикул</t>
  </si>
  <si>
    <t>Наименование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</si>
  <si>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</si>
  <si>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</si>
  <si>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</si>
  <si>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</si>
  <si>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</si>
  <si>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</si>
  <si>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</si>
  <si>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</si>
  <si>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</si>
  <si>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005518</t>
  </si>
  <si>
    <t>Самшит вечнозеленый</t>
  </si>
  <si>
    <t>Самшит вечнозеленый</t>
  </si>
  <si>
    <t>Самшит вечнозеленый</t>
  </si>
  <si>
    <t>Самшит вечнозеленый</t>
  </si>
  <si>
    <t>P9 20-25</t>
  </si>
  <si>
    <t>400</t>
  </si>
  <si>
    <t>300</t>
  </si>
  <si>
    <t>280</t>
  </si>
  <si>
    <t>240</t>
  </si>
  <si>
    <t>200</t>
  </si>
  <si>
    <t>010306</t>
  </si>
  <si>
    <t xml:space="preserve">C1.5 </t>
  </si>
  <si>
    <t>600</t>
  </si>
  <si>
    <t>150</t>
  </si>
  <si>
    <t>420</t>
  </si>
  <si>
    <t>360</t>
  </si>
  <si>
    <t>300</t>
  </si>
  <si>
    <t>Смородина декоративная</t>
  </si>
  <si>
    <t>Смородина декоративная</t>
  </si>
  <si>
    <t>Артикул</t>
  </si>
  <si>
    <t>Наименование</t>
  </si>
  <si>
    <t>Наименование</t>
  </si>
  <si>
    <t>Наименование</t>
  </si>
  <si>
    <t>Наименование</t>
  </si>
  <si>
    <t>Опции</t>
  </si>
  <si>
    <t>Розничная цена, руб</t>
  </si>
  <si>
    <t>Остаток</t>
  </si>
  <si>
    <t>50-100 т.руб</t>
  </si>
  <si>
    <t>св. 150 т.руб</t>
  </si>
  <si>
    <t>Заказ, шт</t>
  </si>
  <si>
    <t>Сумма, руб</t>
  </si>
  <si>
    <t>010277</t>
  </si>
  <si>
    <t>Смородина альпийская</t>
  </si>
  <si>
    <t>Смородина альпийская</t>
  </si>
  <si>
    <t xml:space="preserve">P9 </t>
  </si>
  <si>
    <t>280</t>
  </si>
  <si>
    <t>301</t>
  </si>
  <si>
    <t>196</t>
  </si>
  <si>
    <t>168</t>
  </si>
  <si>
    <t>140</t>
  </si>
  <si>
    <t>Спирея</t>
  </si>
  <si>
    <t>Спирея</t>
  </si>
  <si>
    <t>Артикул</t>
  </si>
  <si>
    <t>Наименование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</si>
  <si>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</si>
  <si>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</si>
  <si>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</si>
  <si>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</si>
  <si>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</si>
  <si>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</si>
  <si>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</si>
  <si>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</si>
  <si>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010945</t>
  </si>
  <si>
    <t>Спирея березолистная Пинк Спаклер</t>
  </si>
  <si>
    <t>Спирея березолистная Пинк Спаклер</t>
  </si>
  <si>
    <t xml:space="preserve">P9 </t>
  </si>
  <si>
    <t>320</t>
  </si>
  <si>
    <t>126</t>
  </si>
  <si>
    <t>224</t>
  </si>
  <si>
    <t>192</t>
  </si>
  <si>
    <t>160</t>
  </si>
  <si>
    <t>004365</t>
  </si>
  <si>
    <t>Спирея березолистная Тор</t>
  </si>
  <si>
    <t xml:space="preserve">P9 </t>
  </si>
  <si>
    <t>320</t>
  </si>
  <si>
    <t>200</t>
  </si>
  <si>
    <t>224</t>
  </si>
  <si>
    <t>192</t>
  </si>
  <si>
    <t>160</t>
  </si>
  <si>
    <t>006956</t>
  </si>
  <si>
    <t>Спирея березолистная Тор</t>
  </si>
  <si>
    <t xml:space="preserve">C3 </t>
  </si>
  <si>
    <t>590</t>
  </si>
  <si>
    <t>327</t>
  </si>
  <si>
    <t>413</t>
  </si>
  <si>
    <t>354</t>
  </si>
  <si>
    <t>295</t>
  </si>
  <si>
    <t>004366</t>
  </si>
  <si>
    <t>Спирея березолистная Тор Голд</t>
  </si>
  <si>
    <t>Спирея березолистная Тор Голд</t>
  </si>
  <si>
    <t>Спирея березолистная Тор Голд</t>
  </si>
  <si>
    <t xml:space="preserve">P9 </t>
  </si>
  <si>
    <t>320</t>
  </si>
  <si>
    <t>573</t>
  </si>
  <si>
    <t>224</t>
  </si>
  <si>
    <t>192</t>
  </si>
  <si>
    <t>160</t>
  </si>
  <si>
    <t>009154</t>
  </si>
  <si>
    <t xml:space="preserve">C3 </t>
  </si>
  <si>
    <t>650</t>
  </si>
  <si>
    <t>100</t>
  </si>
  <si>
    <t>455</t>
  </si>
  <si>
    <t>390</t>
  </si>
  <si>
    <t>325</t>
  </si>
  <si>
    <t>001044</t>
  </si>
  <si>
    <t>Спирея Билларда</t>
  </si>
  <si>
    <t xml:space="preserve">C3 </t>
  </si>
  <si>
    <t>58</t>
  </si>
  <si>
    <t>350</t>
  </si>
  <si>
    <t>300</t>
  </si>
  <si>
    <t>250</t>
  </si>
  <si>
    <t>004383</t>
  </si>
  <si>
    <t>Спирея Вангутта</t>
  </si>
  <si>
    <t xml:space="preserve">P9 </t>
  </si>
  <si>
    <t>280</t>
  </si>
  <si>
    <t>565</t>
  </si>
  <si>
    <t>196</t>
  </si>
  <si>
    <t>168</t>
  </si>
  <si>
    <t>140</t>
  </si>
  <si>
    <t>005133</t>
  </si>
  <si>
    <t>Спирея Вангутта</t>
  </si>
  <si>
    <t xml:space="preserve">C3 </t>
  </si>
  <si>
    <t>550</t>
  </si>
  <si>
    <t>124</t>
  </si>
  <si>
    <t>385</t>
  </si>
  <si>
    <t>330</t>
  </si>
  <si>
    <t>275</t>
  </si>
  <si>
    <t>004368</t>
  </si>
  <si>
    <t xml:space="preserve">Спирея серая Грефшайм </t>
  </si>
  <si>
    <t>320</t>
  </si>
  <si>
    <t>248</t>
  </si>
  <si>
    <t>224</t>
  </si>
  <si>
    <t>192</t>
  </si>
  <si>
    <t>160</t>
  </si>
  <si>
    <t>005396</t>
  </si>
  <si>
    <t>Спирея японская Литтл Принцесс</t>
  </si>
  <si>
    <t>Спирея японская Литтл Принцесс</t>
  </si>
  <si>
    <t>Спирея японская Литтл Принцесс</t>
  </si>
  <si>
    <t xml:space="preserve">P9 </t>
  </si>
  <si>
    <t>280</t>
  </si>
  <si>
    <t>1199</t>
  </si>
  <si>
    <t>196</t>
  </si>
  <si>
    <t>168</t>
  </si>
  <si>
    <t>140</t>
  </si>
  <si>
    <t>009135</t>
  </si>
  <si>
    <t xml:space="preserve">C3 </t>
  </si>
  <si>
    <t>500</t>
  </si>
  <si>
    <t>213</t>
  </si>
  <si>
    <t>350</t>
  </si>
  <si>
    <t>300</t>
  </si>
  <si>
    <t>250</t>
  </si>
  <si>
    <t>010351</t>
  </si>
  <si>
    <t>Спирея японская Макрофила</t>
  </si>
  <si>
    <t xml:space="preserve">C3 </t>
  </si>
  <si>
    <t>500</t>
  </si>
  <si>
    <t>39</t>
  </si>
  <si>
    <t>350</t>
  </si>
  <si>
    <t>300</t>
  </si>
  <si>
    <t>250</t>
  </si>
  <si>
    <t>010390</t>
  </si>
  <si>
    <t>Спирея японская Макрофила</t>
  </si>
  <si>
    <t xml:space="preserve">P9 </t>
  </si>
  <si>
    <t>280</t>
  </si>
  <si>
    <t>157</t>
  </si>
  <si>
    <t>168</t>
  </si>
  <si>
    <t>140</t>
  </si>
  <si>
    <t>009129</t>
  </si>
  <si>
    <t>Спирея японская Мерло Голд</t>
  </si>
  <si>
    <t xml:space="preserve">C3 </t>
  </si>
  <si>
    <t>630</t>
  </si>
  <si>
    <t>100</t>
  </si>
  <si>
    <t>441</t>
  </si>
  <si>
    <t>378</t>
  </si>
  <si>
    <t>315</t>
  </si>
  <si>
    <t>006948</t>
  </si>
  <si>
    <t>Спирея японская Мэджик Карпет</t>
  </si>
  <si>
    <t xml:space="preserve">C3 </t>
  </si>
  <si>
    <t>630</t>
  </si>
  <si>
    <t>100</t>
  </si>
  <si>
    <t>441</t>
  </si>
  <si>
    <t>378</t>
  </si>
  <si>
    <t>315</t>
  </si>
  <si>
    <t>004378</t>
  </si>
  <si>
    <t>Спирея японская Нана</t>
  </si>
  <si>
    <t xml:space="preserve">P9 </t>
  </si>
  <si>
    <t>280</t>
  </si>
  <si>
    <t>149</t>
  </si>
  <si>
    <t>196</t>
  </si>
  <si>
    <t>168</t>
  </si>
  <si>
    <t>140</t>
  </si>
  <si>
    <t>Туя</t>
  </si>
  <si>
    <t>Опции</t>
  </si>
  <si>
    <t>Розничная цена, руб</t>
  </si>
  <si>
    <t>Остаток</t>
  </si>
  <si>
    <t>50-100 т.руб</t>
  </si>
  <si>
    <t>100-150 т.руб</t>
  </si>
  <si>
    <t>св. 150 т.руб</t>
  </si>
  <si>
    <t>Заказ, шт</t>
  </si>
  <si>
    <t>Сумма, руб</t>
  </si>
  <si>
    <t>011009</t>
  </si>
  <si>
    <t>Туя западная вересковидная Эрикоидес</t>
  </si>
  <si>
    <t>1100</t>
  </si>
  <si>
    <t>87</t>
  </si>
  <si>
    <t>770</t>
  </si>
  <si>
    <t>660</t>
  </si>
  <si>
    <t>550</t>
  </si>
  <si>
    <t>005466</t>
  </si>
  <si>
    <t>Туя западная Вудварди</t>
  </si>
  <si>
    <t xml:space="preserve">P9 </t>
  </si>
  <si>
    <t>360</t>
  </si>
  <si>
    <t>481</t>
  </si>
  <si>
    <t>252</t>
  </si>
  <si>
    <t>216</t>
  </si>
  <si>
    <t>180</t>
  </si>
  <si>
    <t>010371</t>
  </si>
  <si>
    <t>Туя западная Глобоза Ауреа</t>
  </si>
  <si>
    <t xml:space="preserve">P9 </t>
  </si>
  <si>
    <t>360</t>
  </si>
  <si>
    <t>300</t>
  </si>
  <si>
    <t>252</t>
  </si>
  <si>
    <t>216</t>
  </si>
  <si>
    <t>180</t>
  </si>
  <si>
    <t>004428</t>
  </si>
  <si>
    <t xml:space="preserve">Туя западная Голден Смарагд </t>
  </si>
  <si>
    <t>P9 15-20</t>
  </si>
  <si>
    <t>380</t>
  </si>
  <si>
    <t>631</t>
  </si>
  <si>
    <t>266</t>
  </si>
  <si>
    <t>228</t>
  </si>
  <si>
    <t>190</t>
  </si>
  <si>
    <t>005459</t>
  </si>
  <si>
    <t>Туя западная Даника</t>
  </si>
  <si>
    <t>360</t>
  </si>
  <si>
    <t>1000</t>
  </si>
  <si>
    <t>252</t>
  </si>
  <si>
    <t>216</t>
  </si>
  <si>
    <t>180</t>
  </si>
  <si>
    <t>006759</t>
  </si>
  <si>
    <t>Туя западная Даника</t>
  </si>
  <si>
    <t>1200</t>
  </si>
  <si>
    <t>100</t>
  </si>
  <si>
    <t>720</t>
  </si>
  <si>
    <t>600</t>
  </si>
  <si>
    <t>010360</t>
  </si>
  <si>
    <t>Туя западная Даника Ауреа</t>
  </si>
  <si>
    <t xml:space="preserve">P9 </t>
  </si>
  <si>
    <t>360</t>
  </si>
  <si>
    <t>200</t>
  </si>
  <si>
    <t>252</t>
  </si>
  <si>
    <t>216</t>
  </si>
  <si>
    <t>180</t>
  </si>
  <si>
    <t>004429</t>
  </si>
  <si>
    <t>Туя западная Литтл Чемпион</t>
  </si>
  <si>
    <t xml:space="preserve">P9 </t>
  </si>
  <si>
    <t>360</t>
  </si>
  <si>
    <t>593</t>
  </si>
  <si>
    <t>252</t>
  </si>
  <si>
    <t>216</t>
  </si>
  <si>
    <t>180</t>
  </si>
  <si>
    <t>004431</t>
  </si>
  <si>
    <t>Туя западная Мириам</t>
  </si>
  <si>
    <t>380</t>
  </si>
  <si>
    <t>520</t>
  </si>
  <si>
    <t>266</t>
  </si>
  <si>
    <t>228</t>
  </si>
  <si>
    <t>190</t>
  </si>
  <si>
    <t>005461</t>
  </si>
  <si>
    <t>Туя западная Мистер Боулинг Болл</t>
  </si>
  <si>
    <t xml:space="preserve">P9 </t>
  </si>
  <si>
    <t>360</t>
  </si>
  <si>
    <t>848</t>
  </si>
  <si>
    <t>252</t>
  </si>
  <si>
    <t>216</t>
  </si>
  <si>
    <t>180</t>
  </si>
  <si>
    <t>007074</t>
  </si>
  <si>
    <t>Туя западная Мистер Боулинг Болл</t>
  </si>
  <si>
    <t>Туя западная Мистер Боулинг Болл</t>
  </si>
  <si>
    <t xml:space="preserve">C3 </t>
  </si>
  <si>
    <t>1200</t>
  </si>
  <si>
    <t>200</t>
  </si>
  <si>
    <t>840</t>
  </si>
  <si>
    <t>720</t>
  </si>
  <si>
    <t>600</t>
  </si>
  <si>
    <t>010538</t>
  </si>
  <si>
    <t>Туя западная Спиралис Мини</t>
  </si>
  <si>
    <t xml:space="preserve">P9 </t>
  </si>
  <si>
    <t>400</t>
  </si>
  <si>
    <t>344</t>
  </si>
  <si>
    <t>280</t>
  </si>
  <si>
    <t>240</t>
  </si>
  <si>
    <t>200</t>
  </si>
  <si>
    <t>010305</t>
  </si>
  <si>
    <t>Туя западная Тини Тим</t>
  </si>
  <si>
    <t xml:space="preserve">P9 </t>
  </si>
  <si>
    <t>360</t>
  </si>
  <si>
    <t>627</t>
  </si>
  <si>
    <t>252</t>
  </si>
  <si>
    <t>216</t>
  </si>
  <si>
    <t>180</t>
  </si>
  <si>
    <t>Питомник декоративных растений Gardenstreet</t>
  </si>
  <si>
    <t>(собственное производство)</t>
  </si>
  <si>
    <t>zakaz@gardenstreet.ru</t>
  </si>
  <si>
    <t>УСЛОВИЯ БРОНИРОВАНИЯ И ОПЛАТЫ ЗАКАЗОВ</t>
  </si>
  <si>
    <t xml:space="preserve">Заказ должен быть заполнен в форме предоставленного Прайс-листа: </t>
  </si>
  <si>
    <r>
      <t xml:space="preserve">Заказ принимается к обработке только при заполнении </t>
    </r>
    <r>
      <rPr>
        <b/>
        <sz val="11"/>
        <color theme="1"/>
        <rFont val="Arial"/>
        <family val="2"/>
        <charset val="204"/>
      </rPr>
      <t>Контактных данных</t>
    </r>
  </si>
  <si>
    <t>Соответствовать требованиям к сумме по минимальному заказу</t>
  </si>
  <si>
    <t>Соответствовать требованиям к минимальному заказу по количеству и кратности на сорт</t>
  </si>
  <si>
    <t>Заявку можно отправить по электронному адресу: zakaz@gardenstreet.ru</t>
  </si>
  <si>
    <t>Фото растений по запросу</t>
  </si>
  <si>
    <t xml:space="preserve">Условия по оплате и предоставлению скидок: </t>
  </si>
  <si>
    <t>Для бронирования партии заказа осуществляется оплата в размере 50% от его суммы по выставленному счёту</t>
  </si>
  <si>
    <t>По готовности закза к отгрузке оплачивается вторая половина счёта до момента начала отгрузки</t>
  </si>
  <si>
    <t>Окончательный расчёт должен быть произведён не позднее 5-ти рабочих дней после извещения о готовности закза к отгрузке</t>
  </si>
  <si>
    <t xml:space="preserve">      Минимальная партия растений одного сорта:</t>
  </si>
  <si>
    <t xml:space="preserve">      Р9/С0,5 - 24 шт</t>
  </si>
  <si>
    <t xml:space="preserve">      от С1 до  С7,5 - 10 шт</t>
  </si>
  <si>
    <t xml:space="preserve">      Минимальная сумма заказа - 50000 рублей в базовых ценах</t>
  </si>
  <si>
    <t xml:space="preserve">      При заказе на сумму от 50000 до 100000 рублей - скидка 30%</t>
  </si>
  <si>
    <t xml:space="preserve">      При заказе на сумму от 100000 до 150000 рублей - скидка 40%</t>
  </si>
  <si>
    <t xml:space="preserve">      При заказе на сумму свыше 150000 рублей - скидка 50%</t>
  </si>
  <si>
    <t>Бронирование заказа осуществляется исключительно после внесения аванса в течении 5 рабочих дней с даты выставления счета</t>
  </si>
  <si>
    <t>В связи с динамично меняющимися свободными остатками часть заказа или заказ полностью могут быть не подтверждены</t>
  </si>
  <si>
    <t>В случае нарушения сроков окончательного расчёта по заказу он может быть аннулирован и направлен в свободную продажу</t>
  </si>
  <si>
    <t>ОТГРУЗКА И ДОСТАВКА</t>
  </si>
  <si>
    <t>Мы уведомим Вас о поступлении товара на склад и дате готовности Товара к отгрузке</t>
  </si>
  <si>
    <t>Вам будет необходимо осуществить приемку Товара оговоренным способом в срок, не превышающий 3-х календарных дней с момента уведомления</t>
  </si>
  <si>
    <t>Включение заказа в график отгрузки производится после полной его оплаты. В случае необходимости доставки заказа до терминала транспортной компании, после предоставления Вами Доверенности на право передачи заказа и оформленной Заявки на доставку. Заказ будет включен в График отгрузки не позднее, чем через 3-и рабочих дня</t>
  </si>
  <si>
    <t xml:space="preserve">Товары отгружаются с нашего склада на условиях самовывоза, собственной доставкой по Нижегородской области или путем доставки до терминалов ТК на Ваш выбор согласно установленным тарифам (уточняйте у менеджеров)   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</si>
  <si>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Заявки</t>
  </si>
  <si>
    <t>Мы осуществляем передачу товара в транспортную компанию строго в соответствии с требованиями, указанными Вами в бланке Заявки</t>
  </si>
  <si>
    <t>Право собственности на Товар и риск случайной гибели переходят к Вам с момента передачи нами Товара в транспортную компанию</t>
  </si>
  <si>
    <t>Мы не несем ответственность за потерю качества товара в период его доставки транспортной компанией</t>
  </si>
  <si>
    <t xml:space="preserve">Таким образом, Вам необходимо заранее продумать время забора груза с учетом сложившихся погодных условий, подобрать способ с минимальным сроком доставки, необходимый терморежим для максимальной сохранности растений в пути и обсудить с нашим менеджером все вышеуказанные условия </t>
  </si>
  <si>
    <t>ПОРЯДОК РАССМОТРЕНИЯ ПРЕТЕНЗИЙ</t>
  </si>
  <si>
    <r>
      <rPr>
        <b/>
        <sz val="11"/>
        <color theme="1"/>
        <rFont val="Arial"/>
        <family val="2"/>
        <charset val="204"/>
      </rPr>
      <t xml:space="preserve"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Вы имеете право в течение 3-х календарных дней </t>
    </r>
    <r>
      <rPr>
        <b/>
        <sz val="11"/>
        <color rgb="FF3A3A3A"/>
        <rFont val="Arial"/>
        <family val="2"/>
        <charset val="204"/>
      </rPr>
      <t xml:space="preserve">с момента получения Товара, сообщить нам об обнаруженных недостатках путем предъявления Претензии по качеству, которая должна быть предоставлена в письменной форме </t>
    </r>
    <r>
      <rPr>
        <b/>
        <sz val="11"/>
        <color theme="1"/>
        <rFont val="Arial"/>
        <family val="2"/>
        <charset val="204"/>
      </rPr>
      <t>в виде акта</t>
    </r>
  </si>
  <si>
    <t>Допустимое количество брака на единовременную поставку до 2%</t>
  </si>
  <si>
    <t xml:space="preserve">    Мы принимаем к рассмотрению претензии:</t>
  </si>
  <si>
    <t>только подтвержденные четкими фотографиями каждой единицы Товара с этикетками, общими фотографиями партии товара, фотографиями тары со всеми имеющимися на ней стикерами</t>
  </si>
  <si>
    <t xml:space="preserve">к качеству и/или количеству поставленного товара по его состоянию на момент получения.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</t>
  </si>
  <si>
    <t>при соблюдении Вами сроков получения Товара с нашего склада</t>
  </si>
  <si>
    <t xml:space="preserve">при предоставлении документов, подтверждающих перевозку с соблюдением необходимого температурного режима </t>
  </si>
  <si>
    <r>
      <rPr>
        <b/>
        <sz val="11"/>
        <color theme="1"/>
        <rFont val="Arial"/>
        <family val="2"/>
        <charset val="204"/>
      </rPr>
      <t xml:space="preserve">    Существенными недостатками Товара могут быть признаны:</t>
    </r>
    <r>
      <rPr>
        <sz val="11"/>
        <color theme="1"/>
        <rFont val="Arial"/>
        <family val="2"/>
        <charset val="204"/>
      </rPr>
      <t xml:space="preserve">
Полная потеря декоративности вследствие механического повреждения крупных скелетных ветвей стволов по вине Поставщика
Усыхание/отмирание/слом более 50 % скелетных ветвей или побегов растения, массовый сброс листвы/хвои (для хвойных растений)
Явные признаки заболевания и/или повреждения растений вредителями, ведущие или приводящие к полной потере декоративности и/или гибели растения, которые возникли до передачи Товара Покупателю и особенности которых не позволяют их устранить</t>
    </r>
  </si>
  <si>
    <r>
      <rPr>
        <b/>
        <sz val="11"/>
        <color indexed="63"/>
        <rFont val="Arial"/>
        <family val="2"/>
        <charset val="204"/>
      </rPr>
      <t xml:space="preserve">    Не являются существенными недостатками Товара:	</t>
    </r>
    <r>
      <rPr>
        <sz val="11"/>
        <color indexed="63"/>
        <rFont val="Arial"/>
        <family val="2"/>
        <charset val="204"/>
      </rPr>
      <t xml:space="preserve">
 Частичная и/или временная потеря декоративности, вследствие естественных реакций растений на стресс/условия перевозки,                             пересадки и т.п. (повреждение и/или преждевременное опадение листвы, уменьшение годового прироста, изменение окраски побегов, листвы, временная потеря тургора, сломы и т.д.)
 Незначительное повреждение побегов или корневой системы растений, которое является неизбежным при выкопке для случая                         поставки и/или продажи растения с закрытой корневой системой в форме кома либо кома с металлической оплеткой
Обрезка побегов, соцветий, части листвы растений изготовителем или Продавцом в целях формирования растений или ввиду                               особенностей пересадки, транспортировки, хранения</t>
    </r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</si>
  <si>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(Транспортной компании и т.п.), срок рассмотрения претензии может быть увеличен</t>
  </si>
  <si>
    <t>в случае принятия претензии на бракованный товар, Вам необходимо будет произвести его возврат на наш склад за свой счет в течение 14 календарных дней с момента принятия претензии, если не будут согласованы иные способы решения</t>
  </si>
  <si>
    <t>Вы не в праве требовать компенсации за товар, который Вы по своему усмотрению, без согласования, выкинули или утилизировали, даже в случае удовлетворения претензии</t>
  </si>
  <si>
    <t>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стоимости растений, без учёта доставки и прочих накладных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</si>
</sst>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31" x14ac:knownFonts="1">
    <font>
      <sz val="12"/>
      <color rgb="FF000000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80000"/>
      <name val="Arial"/>
      <charset val="1"/>
    </font>
    <font>
      <b/>
      <sz val="10"/>
      <color rgb="FFFF0000"/>
      <name val="Arial"/>
      <charset val="1"/>
    </font>
    <font>
      <sz val="9"/>
      <color rgb="FF080000"/>
      <name val="Arial"/>
      <charset val="1"/>
    </font>
    <font>
      <b/>
      <sz val="11"/>
      <color rgb="FF080000"/>
      <name val="Arial"/>
      <charset val="1"/>
    </font>
    <font>
      <b/>
      <sz val="9"/>
      <color rgb="FF080000"/>
      <name val="Arial"/>
      <charset val="1"/>
    </font>
    <font>
      <sz val="9"/>
      <color rgb="FF080000"/>
      <name val="Arial"/>
      <charset val="1"/>
    </font>
    <font>
      <b/>
      <sz val="12"/>
      <color rgb="FFFF0000"/>
      <name val="Arial"/>
      <charset val="1"/>
    </font>
    <font>
      <b/>
      <sz val="12"/>
      <color rgb="FFFF0000"/>
      <name val="Arial"/>
      <charset val="1"/>
    </font>
    <font>
      <b/>
      <sz val="10"/>
      <color rgb="FFFFFFFF"/>
      <name val="Arial"/>
      <charset val="1"/>
    </font>
    <font>
      <b/>
      <sz val="8"/>
      <color rgb="FF080000"/>
      <name val="Arial"/>
      <charset val="1"/>
    </font>
    <font>
      <b/>
      <sz val="8"/>
      <color rgb="FF080000"/>
      <name val="Arial"/>
      <charset val="1"/>
    </font>
    <font>
      <b/>
      <sz val="8"/>
      <color rgb="FF080000"/>
      <name val="Arial"/>
      <charset val="1"/>
    </font>
    <font>
      <sz val="8"/>
      <color rgb="FF080000"/>
      <name val="Arial"/>
      <charset val="1"/>
    </font>
    <font>
      <sz val="8"/>
      <color rgb="FF080000"/>
      <name val="Arial"/>
      <charset val="1"/>
    </font>
    <font>
      <u/>
      <sz val="12"/>
      <color theme="10"/>
      <name val="Arial"/>
    </font>
    <font>
      <u/>
      <sz val="8"/>
      <color theme="1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u/>
      <sz val="12"/>
      <color theme="10"/>
      <name val="Arial"/>
      <family val="2"/>
      <charset val="204"/>
    </font>
    <font>
      <b/>
      <sz val="14"/>
      <color rgb="FF00B050"/>
      <name val="Bahnschrift SemiLight SemiConde"/>
      <family val="2"/>
      <charset val="204"/>
    </font>
    <font>
      <b/>
      <sz val="11"/>
      <color rgb="FF3A3A3A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3A3A3A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indexed="63"/>
      <name val="Arial"/>
      <family val="2"/>
      <charset val="204"/>
    </font>
    <font>
      <b/>
      <sz val="11"/>
      <color indexed="6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7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horizontal="left" vertical="top" wrapText="1"/>
    </xf>
    <xf numFmtId="0" fontId="16" fillId="0" borderId="0" applyNumberFormat="0" applyFill="0" applyBorder="0" applyAlignment="0" applyProtection="0">
      <alignment horizontal="left" vertical="top" wrapText="1"/>
    </xf>
    <xf numFmtId="0" fontId="18" fillId="0" borderId="3">
      <alignment horizontal="left" vertical="top" wrapText="1"/>
    </xf>
    <xf numFmtId="0" fontId="21" fillId="0" borderId="3" applyNumberFormat="0" applyFill="0" applyBorder="0" applyAlignment="0" applyProtection="0">
      <alignment horizontal="left" vertical="top" wrapText="1"/>
    </xf>
    <xf numFmtId="0" fontId="1" fillId="0" borderId="3"/>
  </cellStyleXfs>
  <cellXfs count="53">
    <xf numFmtId="0" fontId="0" fillId="0" borderId="0" xfId="0">
      <alignment horizontal="left" vertical="top" wrapText="1"/>
    </xf>
    <xf numFmtId="49" fontId="12" fillId="2" borderId="1" xfId="0" applyNumberFormat="1" applyFont="1" applyFill="1" applyBorder="1" applyAlignment="1" applyProtection="1">
      <alignment horizontal="center" vertical="top" wrapText="1" readingOrder="1"/>
    </xf>
    <xf numFmtId="165" fontId="13" fillId="2" borderId="1" xfId="0" applyNumberFormat="1" applyFont="1" applyFill="1" applyBorder="1" applyAlignment="1" applyProtection="1">
      <alignment horizontal="center" vertical="top" wrapText="1" readingOrder="1"/>
    </xf>
    <xf numFmtId="49" fontId="15" fillId="2" borderId="1" xfId="0" applyNumberFormat="1" applyFont="1" applyFill="1" applyBorder="1" applyAlignment="1" applyProtection="1">
      <alignment horizontal="center" vertical="center" wrapText="1" readingOrder="1"/>
    </xf>
    <xf numFmtId="49" fontId="14" fillId="2" borderId="1" xfId="0" applyNumberFormat="1" applyFont="1" applyFill="1" applyBorder="1" applyAlignment="1" applyProtection="1">
      <alignment horizontal="center" vertical="top" wrapText="1" readingOrder="1"/>
    </xf>
    <xf numFmtId="49" fontId="2" fillId="2" borderId="0" xfId="0" applyNumberFormat="1" applyFont="1" applyFill="1" applyBorder="1" applyAlignment="1" applyProtection="1">
      <alignment horizontal="left" vertical="center" wrapText="1" readingOrder="1"/>
    </xf>
    <xf numFmtId="49" fontId="3" fillId="3" borderId="0" xfId="0" applyNumberFormat="1" applyFont="1" applyFill="1" applyBorder="1" applyAlignment="1" applyProtection="1">
      <alignment horizontal="center" vertical="center" wrapText="1" readingOrder="1"/>
    </xf>
    <xf numFmtId="49" fontId="4" fillId="4" borderId="1" xfId="0" applyNumberFormat="1" applyFont="1" applyFill="1" applyBorder="1" applyAlignment="1" applyProtection="1">
      <alignment horizontal="left" vertical="top" wrapText="1" readingOrder="1"/>
    </xf>
    <xf numFmtId="49" fontId="5" fillId="2" borderId="2" xfId="0" applyNumberFormat="1" applyFont="1" applyFill="1" applyBorder="1" applyAlignment="1" applyProtection="1">
      <alignment horizontal="center" vertical="top" wrapText="1" readingOrder="1"/>
    </xf>
    <xf numFmtId="49" fontId="6" fillId="2" borderId="1" xfId="0" applyNumberFormat="1" applyFont="1" applyFill="1" applyBorder="1" applyAlignment="1" applyProtection="1">
      <alignment horizontal="left" vertical="top" wrapText="1" readingOrder="1"/>
    </xf>
    <xf numFmtId="49" fontId="7" fillId="2" borderId="1" xfId="0" applyNumberFormat="1" applyFont="1" applyFill="1" applyBorder="1" applyAlignment="1" applyProtection="1">
      <alignment horizontal="center" vertical="top" wrapText="1" readingOrder="1"/>
    </xf>
    <xf numFmtId="49" fontId="8" fillId="2" borderId="3" xfId="0" applyNumberFormat="1" applyFont="1" applyFill="1" applyBorder="1" applyAlignment="1" applyProtection="1">
      <alignment horizontal="left" vertical="center" wrapText="1" readingOrder="1"/>
    </xf>
    <xf numFmtId="49" fontId="9" fillId="2" borderId="1" xfId="0" applyNumberFormat="1" applyFont="1" applyFill="1" applyBorder="1" applyAlignment="1" applyProtection="1">
      <alignment horizontal="center" vertical="center" wrapText="1" readingOrder="1"/>
    </xf>
    <xf numFmtId="49" fontId="10" fillId="5" borderId="3" xfId="0" applyNumberFormat="1" applyFont="1" applyFill="1" applyBorder="1" applyAlignment="1" applyProtection="1">
      <alignment horizontal="left" vertical="top" wrapText="1" readingOrder="1"/>
    </xf>
    <xf numFmtId="49" fontId="11" fillId="2" borderId="1" xfId="0" applyNumberFormat="1" applyFont="1" applyFill="1" applyBorder="1" applyAlignment="1" applyProtection="1">
      <alignment horizontal="left" vertical="top" wrapText="1" readingOrder="1"/>
    </xf>
    <xf numFmtId="49" fontId="12" fillId="2" borderId="1" xfId="0" applyNumberFormat="1" applyFont="1" applyFill="1" applyBorder="1" applyAlignment="1" applyProtection="1">
      <alignment horizontal="center" vertical="top" wrapText="1" readingOrder="1"/>
    </xf>
    <xf numFmtId="49" fontId="14" fillId="2" borderId="1" xfId="0" applyNumberFormat="1" applyFont="1" applyFill="1" applyBorder="1" applyAlignment="1" applyProtection="1">
      <alignment horizontal="left" vertical="top" wrapText="1" readingOrder="1"/>
    </xf>
    <xf numFmtId="49" fontId="15" fillId="2" borderId="1" xfId="0" applyNumberFormat="1" applyFont="1" applyFill="1" applyBorder="1" applyAlignment="1" applyProtection="1">
      <alignment horizontal="center" vertical="center" wrapText="1" readingOrder="1"/>
    </xf>
    <xf numFmtId="0" fontId="17" fillId="2" borderId="1" xfId="1" applyNumberFormat="1" applyFont="1" applyFill="1" applyBorder="1" applyAlignment="1" applyProtection="1">
      <alignment horizontal="left" vertical="top" wrapText="1" readingOrder="1"/>
    </xf>
    <xf numFmtId="1" fontId="15" fillId="2" borderId="1" xfId="0" applyNumberFormat="1" applyFont="1" applyFill="1" applyBorder="1" applyAlignment="1" applyProtection="1">
      <alignment horizontal="center" vertical="center" wrapText="1" readingOrder="1"/>
    </xf>
    <xf numFmtId="1" fontId="15" fillId="2" borderId="1" xfId="0" applyNumberFormat="1" applyFont="1" applyFill="1" applyBorder="1" applyAlignment="1" applyProtection="1">
      <alignment horizontal="center" vertical="center" wrapText="1" readingOrder="1"/>
    </xf>
    <xf numFmtId="0" fontId="19" fillId="0" borderId="3" xfId="2" applyFont="1" applyAlignment="1">
      <alignment horizontal="center"/>
    </xf>
    <xf numFmtId="0" fontId="1" fillId="0" borderId="3" xfId="2" applyFont="1" applyAlignment="1"/>
    <xf numFmtId="0" fontId="18" fillId="0" borderId="3" xfId="2" applyAlignment="1"/>
    <xf numFmtId="0" fontId="20" fillId="0" borderId="3" xfId="2" applyFont="1" applyAlignment="1">
      <alignment horizontal="center"/>
    </xf>
    <xf numFmtId="0" fontId="21" fillId="0" borderId="3" xfId="3" applyAlignment="1">
      <alignment horizontal="right" vertical="center" wrapText="1"/>
    </xf>
    <xf numFmtId="0" fontId="22" fillId="6" borderId="4" xfId="2" applyFont="1" applyFill="1" applyBorder="1" applyAlignment="1">
      <alignment horizontal="center" vertical="center"/>
    </xf>
    <xf numFmtId="0" fontId="23" fillId="0" borderId="5" xfId="2" applyFont="1" applyBorder="1" applyAlignment="1">
      <alignment horizontal="center"/>
    </xf>
    <xf numFmtId="0" fontId="24" fillId="0" borderId="6" xfId="2" applyFont="1" applyBorder="1" applyAlignment="1"/>
    <xf numFmtId="0" fontId="26" fillId="0" borderId="6" xfId="2" applyFont="1" applyBorder="1" applyAlignment="1"/>
    <xf numFmtId="0" fontId="27" fillId="0" borderId="6" xfId="2" applyFont="1" applyBorder="1" applyAlignment="1">
      <alignment vertical="center" wrapText="1"/>
    </xf>
    <xf numFmtId="0" fontId="23" fillId="0" borderId="6" xfId="2" applyFont="1" applyBorder="1" applyAlignment="1">
      <alignment horizontal="center"/>
    </xf>
    <xf numFmtId="0" fontId="28" fillId="0" borderId="6" xfId="2" applyFont="1" applyBorder="1" applyAlignment="1">
      <alignment vertical="center" wrapText="1"/>
    </xf>
    <xf numFmtId="0" fontId="27" fillId="0" borderId="6" xfId="2" applyFont="1" applyBorder="1" applyAlignment="1">
      <alignment horizontal="left" vertical="center" wrapText="1"/>
    </xf>
    <xf numFmtId="0" fontId="25" fillId="0" borderId="6" xfId="2" applyFont="1" applyBorder="1" applyAlignment="1">
      <alignment wrapText="1"/>
    </xf>
    <xf numFmtId="0" fontId="23" fillId="0" borderId="6" xfId="2" applyFont="1" applyBorder="1">
      <alignment horizontal="left" vertical="top" wrapText="1"/>
    </xf>
    <xf numFmtId="0" fontId="23" fillId="0" borderId="7" xfId="2" applyFont="1" applyBorder="1" applyAlignment="1">
      <alignment horizontal="left" wrapText="1"/>
    </xf>
    <xf numFmtId="0" fontId="22" fillId="6" borderId="4" xfId="2" applyFont="1" applyFill="1" applyBorder="1" applyAlignment="1">
      <alignment horizontal="center" vertical="center" wrapText="1"/>
    </xf>
    <xf numFmtId="0" fontId="23" fillId="0" borderId="5" xfId="2" applyFont="1" applyBorder="1" applyAlignment="1">
      <alignment horizontal="left" wrapText="1"/>
    </xf>
    <xf numFmtId="0" fontId="24" fillId="0" borderId="6" xfId="2" applyFont="1" applyBorder="1" applyAlignment="1">
      <alignment horizontal="left" wrapText="1"/>
    </xf>
    <xf numFmtId="0" fontId="26" fillId="0" borderId="6" xfId="2" applyFont="1" applyBorder="1" applyAlignment="1">
      <alignment horizontal="left" wrapText="1"/>
    </xf>
    <xf numFmtId="0" fontId="23" fillId="0" borderId="6" xfId="4" applyFont="1" applyBorder="1" applyAlignment="1">
      <alignment horizontal="left" wrapText="1"/>
    </xf>
    <xf numFmtId="0" fontId="23" fillId="0" borderId="6" xfId="2" applyFont="1" applyBorder="1" applyAlignment="1">
      <alignment horizontal="left" wrapText="1"/>
    </xf>
    <xf numFmtId="0" fontId="23" fillId="0" borderId="6" xfId="2" applyFont="1" applyBorder="1" applyAlignment="1">
      <alignment wrapText="1"/>
    </xf>
    <xf numFmtId="0" fontId="23" fillId="0" borderId="5" xfId="2" applyFont="1" applyBorder="1">
      <alignment horizontal="left" vertical="top" wrapText="1"/>
    </xf>
    <xf numFmtId="0" fontId="25" fillId="0" borderId="6" xfId="2" applyFont="1" applyBorder="1">
      <alignment horizontal="left" vertical="top" wrapText="1"/>
    </xf>
    <xf numFmtId="0" fontId="26" fillId="0" borderId="6" xfId="2" applyFont="1" applyBorder="1" applyAlignment="1">
      <alignment vertical="top" wrapText="1"/>
    </xf>
    <xf numFmtId="0" fontId="24" fillId="0" borderId="6" xfId="2" applyFont="1" applyBorder="1" applyAlignment="1">
      <alignment vertical="top" wrapText="1"/>
    </xf>
    <xf numFmtId="0" fontId="18" fillId="0" borderId="3" xfId="2" applyFont="1" applyAlignment="1"/>
    <xf numFmtId="0" fontId="29" fillId="0" borderId="6" xfId="2" applyFont="1" applyBorder="1" applyAlignment="1">
      <alignment vertical="top" wrapText="1"/>
    </xf>
    <xf numFmtId="0" fontId="23" fillId="0" borderId="6" xfId="2" applyFont="1" applyBorder="1" applyAlignment="1">
      <alignment vertical="top" wrapText="1"/>
    </xf>
    <xf numFmtId="0" fontId="26" fillId="0" borderId="7" xfId="2" applyFont="1" applyBorder="1" applyAlignment="1">
      <alignment vertical="top" wrapText="1"/>
    </xf>
    <xf numFmtId="1" fontId="7" fillId="2" borderId="1" xfId="0" applyNumberFormat="1" applyFont="1" applyFill="1" applyBorder="1" applyAlignment="1" applyProtection="1">
      <alignment horizontal="center" vertical="top" wrapText="1" readingOrder="1"/>
    </xf>
  </cellXfs>
  <cellStyles count="5">
    <cellStyle name="Гиперссылка" xfId="1" builtinId="8"/>
    <cellStyle name="Гиперссылка 2" xfId="3" xr:uid="{48DCB0E0-48CA-433B-B521-910D693397FC}"/>
    <cellStyle name="Обычный" xfId="0" builtinId="0"/>
    <cellStyle name="Обычный 2" xfId="2" xr:uid="{DDC0DB68-2790-4017-A32D-71F6839BD10D}"/>
    <cellStyle name="Обычный 3 2 2" xfId="4" xr:uid="{CC871637-6456-4D4E-A6BD-7C56BB6B218C}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FFFAF4"/>
      <rgbColor rgb="007F7F7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279272</xdr:colOff>
      <xdr:row>1</xdr:row>
      <xdr:rowOff>9524</xdr:rowOff>
    </xdr:from>
    <xdr:to>
      <xdr:col>0</xdr:col>
      <xdr:colOff>1076325</xdr:colOff>
      <xdr:row>4</xdr:row>
      <xdr:rowOff>57150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09F447-DB4C-41E9-88F5-B573B9D35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72" y="209549"/>
          <a:ext cx="797053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akaz@gardenstree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6"/>
  <sheetViews>
    <sheetView workbookViewId="0">
      <selection sqref="A1:N1"/>
    </sheetView>
  </sheetViews>
  <sheetFormatPr defaultRowHeight="15" x14ac:dyDescent="0.2"/>
  <cols>
    <col min="1" max="1" width="6.33203125" customWidth="1"/>
    <col min="2" max="2" width="8.44140625" customWidth="1"/>
    <col min="3" max="3" width="0.88671875" customWidth="1"/>
    <col min="4" max="4" width="13" customWidth="1"/>
    <col min="5" max="5" width="1.6640625" customWidth="1"/>
    <col min="6" max="6" width="21.44140625" customWidth="1"/>
    <col min="7" max="7" width="10.109375" customWidth="1"/>
    <col min="8" max="8" width="7.109375" customWidth="1"/>
    <col min="9" max="9" width="5.88671875" customWidth="1"/>
    <col min="10" max="12" width="6.77734375" customWidth="1"/>
    <col min="13" max="13" width="6.33203125" customWidth="1"/>
    <col min="14" max="14" width="9.21875" customWidth="1"/>
    <col min="15" max="15" width="2.109375" customWidth="1"/>
    <col min="16" max="16" width="2.44140625" customWidth="1"/>
  </cols>
  <sheetData>
    <row r="1" spans="1:15" ht="11.45" customHeight="1" x14ac:dyDescent="0.2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0</v>
      </c>
      <c r="K1" s="5" t="s">
        <v>0</v>
      </c>
      <c r="L1" s="5" t="s">
        <v>0</v>
      </c>
      <c r="M1" s="5" t="s">
        <v>0</v>
      </c>
      <c r="N1" s="5" t="s">
        <v>0</v>
      </c>
    </row>
    <row r="2" spans="1:15" ht="14.25" customHeight="1" x14ac:dyDescent="0.2">
      <c r="A2" s="12" t="s">
        <v>1</v>
      </c>
      <c r="B2" s="12" t="s">
        <v>1</v>
      </c>
      <c r="C2" s="7" t="s">
        <v>2</v>
      </c>
      <c r="D2" s="7" t="s">
        <v>3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L2" s="8" t="s">
        <v>4</v>
      </c>
      <c r="M2" s="8" t="s">
        <v>4</v>
      </c>
      <c r="N2" s="8" t="s">
        <v>4</v>
      </c>
      <c r="O2" s="8" t="s">
        <v>4</v>
      </c>
    </row>
    <row r="3" spans="1:15" ht="14.25" customHeight="1" x14ac:dyDescent="0.2">
      <c r="A3" s="12" t="s">
        <v>5</v>
      </c>
      <c r="B3" s="12" t="s">
        <v>5</v>
      </c>
      <c r="C3" s="7" t="s">
        <v>6</v>
      </c>
      <c r="D3" s="7" t="s">
        <v>7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L3" s="9" t="s">
        <v>8</v>
      </c>
      <c r="M3" s="9" t="s">
        <v>8</v>
      </c>
      <c r="N3" s="52">
        <f>SUM(N12:N206)</f>
        <v>0</v>
      </c>
      <c r="O3" s="10" t="s">
        <v>0</v>
      </c>
    </row>
    <row r="4" spans="1:15" ht="14.25" customHeight="1" x14ac:dyDescent="0.2">
      <c r="A4" s="12" t="s">
        <v>9</v>
      </c>
      <c r="B4" s="12" t="s">
        <v>10</v>
      </c>
      <c r="C4" s="7" t="s">
        <v>11</v>
      </c>
      <c r="D4" s="7" t="s">
        <v>12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L4" s="9" t="s">
        <v>13</v>
      </c>
      <c r="M4" s="9" t="s">
        <v>13</v>
      </c>
      <c r="N4" s="52">
        <f>IF(N3&lt;=50000,0,IF(N3&lt;100000,30,IF(N3&lt;150000,40,50)))</f>
        <v>0</v>
      </c>
      <c r="O4" s="10" t="s">
        <v>0</v>
      </c>
    </row>
    <row r="5" spans="1:15" ht="14.25" customHeight="1" x14ac:dyDescent="0.2">
      <c r="A5" s="12" t="s">
        <v>10</v>
      </c>
      <c r="B5" s="12" t="s">
        <v>10</v>
      </c>
      <c r="C5" s="7" t="s">
        <v>14</v>
      </c>
      <c r="D5" s="7" t="s">
        <v>15</v>
      </c>
      <c r="E5" s="7" t="s">
        <v>0</v>
      </c>
      <c r="F5" s="7" t="s">
        <v>0</v>
      </c>
      <c r="G5" s="7" t="s">
        <v>0</v>
      </c>
      <c r="H5" s="7" t="s">
        <v>0</v>
      </c>
      <c r="I5" s="7" t="s">
        <v>0</v>
      </c>
      <c r="J5" s="7" t="s">
        <v>0</v>
      </c>
      <c r="L5" s="9" t="s">
        <v>16</v>
      </c>
      <c r="M5" s="9" t="s">
        <v>17</v>
      </c>
      <c r="N5" s="52">
        <f>N3*(N4/100)</f>
        <v>0</v>
      </c>
      <c r="O5" s="10" t="s">
        <v>0</v>
      </c>
    </row>
    <row r="6" spans="1:15" ht="14.25" customHeight="1" x14ac:dyDescent="0.2">
      <c r="A6" s="12" t="s">
        <v>5</v>
      </c>
      <c r="B6" s="12" t="s">
        <v>5</v>
      </c>
      <c r="C6" s="7" t="s">
        <v>18</v>
      </c>
      <c r="D6" s="7" t="s">
        <v>19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7" t="s">
        <v>0</v>
      </c>
      <c r="L6" s="9" t="s">
        <v>20</v>
      </c>
      <c r="M6" s="9" t="s">
        <v>20</v>
      </c>
      <c r="N6" s="52">
        <f>N3-N5</f>
        <v>0</v>
      </c>
      <c r="O6" s="10" t="s">
        <v>0</v>
      </c>
    </row>
    <row r="7" spans="1:15" ht="8.65" customHeight="1" x14ac:dyDescent="0.2"/>
    <row r="8" spans="1:15" ht="17.100000000000001" customHeight="1" x14ac:dyDescent="0.2">
      <c r="A8" s="5" t="s">
        <v>21</v>
      </c>
      <c r="B8" s="5" t="s">
        <v>22</v>
      </c>
      <c r="D8" s="11" t="s">
        <v>23</v>
      </c>
      <c r="E8" s="11" t="s">
        <v>24</v>
      </c>
      <c r="K8" s="6" t="s">
        <v>25</v>
      </c>
      <c r="L8" s="6" t="s">
        <v>26</v>
      </c>
      <c r="M8" s="6" t="s">
        <v>27</v>
      </c>
      <c r="N8" s="6" t="s">
        <v>28</v>
      </c>
      <c r="O8" s="6" t="s">
        <v>29</v>
      </c>
    </row>
    <row r="9" spans="1:15" ht="14.45" customHeight="1" x14ac:dyDescent="0.2"/>
    <row r="10" spans="1:15" ht="14.25" customHeight="1" x14ac:dyDescent="0.2">
      <c r="A10" s="13" t="s">
        <v>30</v>
      </c>
      <c r="B10" s="13" t="s">
        <v>31</v>
      </c>
      <c r="C10" s="13" t="s">
        <v>32</v>
      </c>
      <c r="D10" s="13" t="s">
        <v>33</v>
      </c>
      <c r="E10" s="13" t="s">
        <v>34</v>
      </c>
      <c r="F10" s="13" t="s">
        <v>35</v>
      </c>
      <c r="G10" s="13" t="s">
        <v>36</v>
      </c>
      <c r="H10" s="13" t="s">
        <v>37</v>
      </c>
      <c r="I10" s="13" t="s">
        <v>38</v>
      </c>
      <c r="J10" s="13" t="s">
        <v>39</v>
      </c>
      <c r="K10" s="13" t="s">
        <v>40</v>
      </c>
      <c r="L10" s="13" t="s">
        <v>41</v>
      </c>
      <c r="M10" s="13" t="s">
        <v>42</v>
      </c>
      <c r="N10" s="13" t="s">
        <v>43</v>
      </c>
      <c r="O10" s="13" t="s">
        <v>44</v>
      </c>
    </row>
    <row r="11" spans="1:15" ht="22.9" customHeight="1" x14ac:dyDescent="0.2">
      <c r="A11" s="1" t="s">
        <v>45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2" t="s">
        <v>47</v>
      </c>
      <c r="H11" s="1" t="s">
        <v>48</v>
      </c>
      <c r="I11" s="1" t="s">
        <v>49</v>
      </c>
      <c r="J11" s="1" t="s">
        <v>50</v>
      </c>
      <c r="K11" s="1" t="s">
        <v>51</v>
      </c>
      <c r="L11" s="1" t="s">
        <v>52</v>
      </c>
      <c r="M11" s="1" t="s">
        <v>53</v>
      </c>
      <c r="N11" s="15" t="s">
        <v>54</v>
      </c>
      <c r="O11" s="15" t="s">
        <v>54</v>
      </c>
    </row>
    <row r="12" spans="1:15" ht="12" customHeight="1" x14ac:dyDescent="0.2">
      <c r="A12" s="4" t="s">
        <v>55</v>
      </c>
      <c r="B12" s="18" t="str">
        <f>HYPERLINK("https://gardenstreet.ru/barbaris-tunberga-admirejshn ", "Барбарис Тунберга Адмирейшн")</f>
        <v>Барбарис Тунберга Адмирейшн</v>
      </c>
      <c r="C12" s="16" t="s">
        <v>56</v>
      </c>
      <c r="D12" s="16" t="s">
        <v>57</v>
      </c>
      <c r="E12" s="16" t="s">
        <v>58</v>
      </c>
      <c r="F12" s="16" t="s">
        <v>59</v>
      </c>
      <c r="G12" s="4" t="s">
        <v>60</v>
      </c>
      <c r="H12" s="3" t="s">
        <v>61</v>
      </c>
      <c r="I12" s="3" t="s">
        <v>62</v>
      </c>
      <c r="J12" s="3" t="s">
        <v>63</v>
      </c>
      <c r="K12" s="3" t="s">
        <v>64</v>
      </c>
      <c r="L12" s="3" t="s">
        <v>65</v>
      </c>
      <c r="M12" s="20"/>
      <c r="N12" s="19">
        <f>H12*M12</f>
        <v>0</v>
      </c>
      <c r="O12" s="17" t="s">
        <v>0</v>
      </c>
    </row>
    <row r="13" spans="1:15" ht="9" customHeight="1" x14ac:dyDescent="0.2"/>
    <row r="14" spans="1:15" ht="14.25" customHeight="1" x14ac:dyDescent="0.2">
      <c r="A14" s="13" t="s">
        <v>66</v>
      </c>
      <c r="B14" s="13" t="s">
        <v>66</v>
      </c>
      <c r="C14" s="13" t="s">
        <v>66</v>
      </c>
      <c r="D14" s="13" t="s">
        <v>66</v>
      </c>
      <c r="E14" s="13" t="s">
        <v>66</v>
      </c>
      <c r="F14" s="13" t="s">
        <v>66</v>
      </c>
      <c r="G14" s="13" t="s">
        <v>66</v>
      </c>
      <c r="H14" s="13" t="s">
        <v>66</v>
      </c>
      <c r="I14" s="13" t="s">
        <v>66</v>
      </c>
      <c r="J14" s="13" t="s">
        <v>66</v>
      </c>
      <c r="K14" s="13" t="s">
        <v>66</v>
      </c>
      <c r="L14" s="13" t="s">
        <v>66</v>
      </c>
      <c r="M14" s="13" t="s">
        <v>66</v>
      </c>
      <c r="N14" s="13" t="s">
        <v>66</v>
      </c>
      <c r="O14" s="13" t="s">
        <v>66</v>
      </c>
    </row>
    <row r="15" spans="1:15" ht="22.9" customHeight="1" x14ac:dyDescent="0.2">
      <c r="A15" s="1" t="s">
        <v>67</v>
      </c>
      <c r="B15" s="14" t="s">
        <v>46</v>
      </c>
      <c r="C15" s="14" t="s">
        <v>46</v>
      </c>
      <c r="D15" s="14" t="s">
        <v>46</v>
      </c>
      <c r="E15" s="14" t="s">
        <v>46</v>
      </c>
      <c r="F15" s="14" t="s">
        <v>46</v>
      </c>
      <c r="G15" s="2" t="s">
        <v>47</v>
      </c>
      <c r="H15" s="1" t="s">
        <v>68</v>
      </c>
      <c r="I15" s="1" t="s">
        <v>69</v>
      </c>
      <c r="J15" s="1" t="s">
        <v>70</v>
      </c>
      <c r="K15" s="1" t="s">
        <v>71</v>
      </c>
      <c r="L15" s="1" t="s">
        <v>72</v>
      </c>
      <c r="M15" s="1" t="s">
        <v>73</v>
      </c>
      <c r="N15" s="15" t="s">
        <v>74</v>
      </c>
      <c r="O15" s="15" t="s">
        <v>74</v>
      </c>
    </row>
    <row r="16" spans="1:15" ht="12" customHeight="1" x14ac:dyDescent="0.2">
      <c r="A16" s="4" t="s">
        <v>75</v>
      </c>
      <c r="B16" s="18" t="str">
        <f>HYPERLINK("https://gardenstreet.ru/biryuchina-obyknovennaya ", "Бирючина обыкновенная")</f>
        <v>Бирючина обыкновенная</v>
      </c>
      <c r="C16" s="16" t="s">
        <v>76</v>
      </c>
      <c r="D16" s="16" t="s">
        <v>77</v>
      </c>
      <c r="E16" s="16" t="s">
        <v>78</v>
      </c>
      <c r="F16" s="16" t="s">
        <v>79</v>
      </c>
      <c r="G16" s="4" t="s">
        <v>80</v>
      </c>
      <c r="H16" s="3" t="s">
        <v>81</v>
      </c>
      <c r="I16" s="3" t="s">
        <v>82</v>
      </c>
      <c r="J16" s="3" t="s">
        <v>83</v>
      </c>
      <c r="K16" s="3" t="s">
        <v>84</v>
      </c>
      <c r="L16" s="3" t="s">
        <v>85</v>
      </c>
      <c r="M16" s="20"/>
      <c r="N16" s="19">
        <f>H16*M16</f>
        <v>0</v>
      </c>
      <c r="O16" s="17" t="s">
        <v>0</v>
      </c>
    </row>
    <row r="17" spans="1:15" ht="9" customHeight="1" x14ac:dyDescent="0.2"/>
    <row r="18" spans="1:15" ht="14.25" customHeight="1" x14ac:dyDescent="0.2">
      <c r="A18" s="13" t="s">
        <v>86</v>
      </c>
      <c r="B18" s="13" t="s">
        <v>86</v>
      </c>
      <c r="C18" s="13" t="s">
        <v>86</v>
      </c>
      <c r="D18" s="13" t="s">
        <v>86</v>
      </c>
      <c r="E18" s="13" t="s">
        <v>86</v>
      </c>
      <c r="F18" s="13" t="s">
        <v>86</v>
      </c>
      <c r="G18" s="13" t="s">
        <v>86</v>
      </c>
      <c r="H18" s="13" t="s">
        <v>86</v>
      </c>
      <c r="I18" s="13" t="s">
        <v>86</v>
      </c>
      <c r="J18" s="13" t="s">
        <v>86</v>
      </c>
      <c r="K18" s="13" t="s">
        <v>86</v>
      </c>
      <c r="L18" s="13" t="s">
        <v>86</v>
      </c>
      <c r="M18" s="13" t="s">
        <v>86</v>
      </c>
      <c r="N18" s="13" t="s">
        <v>86</v>
      </c>
      <c r="O18" s="13" t="s">
        <v>86</v>
      </c>
    </row>
    <row r="19" spans="1:15" ht="22.9" customHeight="1" x14ac:dyDescent="0.2">
      <c r="A19" s="1" t="s">
        <v>45</v>
      </c>
      <c r="B19" s="14" t="s">
        <v>87</v>
      </c>
      <c r="C19" s="14" t="s">
        <v>87</v>
      </c>
      <c r="D19" s="14" t="s">
        <v>87</v>
      </c>
      <c r="E19" s="14" t="s">
        <v>87</v>
      </c>
      <c r="F19" s="14" t="s">
        <v>87</v>
      </c>
      <c r="G19" s="2" t="s">
        <v>88</v>
      </c>
      <c r="H19" s="1" t="s">
        <v>89</v>
      </c>
      <c r="I19" s="1" t="s">
        <v>90</v>
      </c>
      <c r="J19" s="1" t="s">
        <v>91</v>
      </c>
      <c r="K19" s="1" t="s">
        <v>92</v>
      </c>
      <c r="L19" s="1" t="s">
        <v>93</v>
      </c>
      <c r="M19" s="1" t="s">
        <v>94</v>
      </c>
      <c r="N19" s="15" t="s">
        <v>95</v>
      </c>
      <c r="O19" s="15" t="s">
        <v>95</v>
      </c>
    </row>
    <row r="20" spans="1:15" ht="12" customHeight="1" x14ac:dyDescent="0.2">
      <c r="A20" s="4" t="s">
        <v>96</v>
      </c>
      <c r="B20" s="18" t="str">
        <f>HYPERLINK("https://gardenstreet.ru/boyaryshnik-chernyy ", "Боярышник черный")</f>
        <v>Боярышник черный</v>
      </c>
      <c r="C20" s="16" t="s">
        <v>97</v>
      </c>
      <c r="D20" s="16" t="s">
        <v>98</v>
      </c>
      <c r="E20" s="16" t="s">
        <v>99</v>
      </c>
      <c r="F20" s="16" t="s">
        <v>100</v>
      </c>
      <c r="G20" s="4" t="s">
        <v>101</v>
      </c>
      <c r="H20" s="3" t="s">
        <v>102</v>
      </c>
      <c r="I20" s="3" t="s">
        <v>103</v>
      </c>
      <c r="J20" s="3" t="s">
        <v>104</v>
      </c>
      <c r="K20" s="3" t="s">
        <v>105</v>
      </c>
      <c r="L20" s="3" t="s">
        <v>106</v>
      </c>
      <c r="M20" s="20"/>
      <c r="N20" s="19">
        <f>H20*M20</f>
        <v>0</v>
      </c>
      <c r="O20" s="17" t="s">
        <v>0</v>
      </c>
    </row>
    <row r="21" spans="1:15" ht="9" customHeight="1" x14ac:dyDescent="0.2"/>
    <row r="22" spans="1:15" ht="14.25" customHeight="1" x14ac:dyDescent="0.2">
      <c r="A22" s="13" t="s">
        <v>107</v>
      </c>
      <c r="B22" s="13" t="s">
        <v>108</v>
      </c>
      <c r="C22" s="13" t="s">
        <v>107</v>
      </c>
      <c r="D22" s="13" t="s">
        <v>107</v>
      </c>
      <c r="E22" s="13" t="s">
        <v>107</v>
      </c>
      <c r="F22" s="13" t="s">
        <v>107</v>
      </c>
      <c r="G22" s="13" t="s">
        <v>107</v>
      </c>
      <c r="H22" s="13" t="s">
        <v>107</v>
      </c>
      <c r="I22" s="13" t="s">
        <v>107</v>
      </c>
      <c r="J22" s="13" t="s">
        <v>107</v>
      </c>
      <c r="K22" s="13" t="s">
        <v>107</v>
      </c>
      <c r="L22" s="13" t="s">
        <v>107</v>
      </c>
      <c r="M22" s="13" t="s">
        <v>107</v>
      </c>
      <c r="N22" s="13" t="s">
        <v>107</v>
      </c>
      <c r="O22" s="13" t="s">
        <v>107</v>
      </c>
    </row>
    <row r="23" spans="1:15" ht="22.9" customHeight="1" x14ac:dyDescent="0.2">
      <c r="A23" s="1" t="s">
        <v>109</v>
      </c>
      <c r="B23" s="14" t="s">
        <v>110</v>
      </c>
      <c r="C23" s="14" t="s">
        <v>110</v>
      </c>
      <c r="D23" s="14" t="s">
        <v>110</v>
      </c>
      <c r="E23" s="14" t="s">
        <v>110</v>
      </c>
      <c r="F23" s="14" t="s">
        <v>110</v>
      </c>
      <c r="G23" s="2" t="s">
        <v>111</v>
      </c>
      <c r="H23" s="1" t="s">
        <v>112</v>
      </c>
      <c r="I23" s="1" t="s">
        <v>113</v>
      </c>
      <c r="J23" s="1" t="s">
        <v>114</v>
      </c>
      <c r="K23" s="1" t="s">
        <v>115</v>
      </c>
      <c r="L23" s="1" t="s">
        <v>116</v>
      </c>
      <c r="M23" s="1" t="s">
        <v>117</v>
      </c>
      <c r="N23" s="15" t="s">
        <v>118</v>
      </c>
      <c r="O23" s="15" t="s">
        <v>118</v>
      </c>
    </row>
    <row r="24" spans="1:15" ht="12" customHeight="1" x14ac:dyDescent="0.2">
      <c r="A24" s="4" t="s">
        <v>119</v>
      </c>
      <c r="B24" s="18" t="str">
        <f>HYPERLINK("https://gardenstreet.ru/geran-kembridzhskaya-biokovo ", "Герань кембриджская Биоково")</f>
        <v>Герань кембриджская Биоково</v>
      </c>
      <c r="C24" s="16" t="s">
        <v>120</v>
      </c>
      <c r="D24" s="16" t="s">
        <v>121</v>
      </c>
      <c r="E24" s="16" t="s">
        <v>122</v>
      </c>
      <c r="F24" s="16" t="s">
        <v>123</v>
      </c>
      <c r="G24" s="4" t="s">
        <v>124</v>
      </c>
      <c r="H24" s="3" t="s">
        <v>125</v>
      </c>
      <c r="I24" s="3" t="s">
        <v>126</v>
      </c>
      <c r="J24" s="3" t="s">
        <v>127</v>
      </c>
      <c r="K24" s="3" t="s">
        <v>128</v>
      </c>
      <c r="L24" s="3" t="s">
        <v>129</v>
      </c>
      <c r="M24" s="20"/>
      <c r="N24" s="19">
        <f>H24*M24</f>
        <v>0</v>
      </c>
      <c r="O24" s="17" t="s">
        <v>0</v>
      </c>
    </row>
    <row r="25" spans="1:15" ht="12" customHeight="1" x14ac:dyDescent="0.2">
      <c r="A25" s="4" t="s">
        <v>130</v>
      </c>
      <c r="B25" s="18" t="str">
        <f>HYPERLINK("https://gardenstreet.ru/geran-kembridzhskaya-biokovo ", "Герань кембриджская Биоково")</f>
        <v>Герань кембриджская Биоково</v>
      </c>
      <c r="C25" s="16" t="s">
        <v>123</v>
      </c>
      <c r="D25" s="16" t="s">
        <v>123</v>
      </c>
      <c r="E25" s="16" t="s">
        <v>123</v>
      </c>
      <c r="F25" s="16" t="s">
        <v>123</v>
      </c>
      <c r="G25" s="4" t="s">
        <v>131</v>
      </c>
      <c r="H25" s="3" t="s">
        <v>132</v>
      </c>
      <c r="I25" s="3" t="s">
        <v>133</v>
      </c>
      <c r="J25" s="3" t="s">
        <v>134</v>
      </c>
      <c r="K25" s="3" t="s">
        <v>135</v>
      </c>
      <c r="L25" s="3" t="s">
        <v>136</v>
      </c>
      <c r="M25" s="20"/>
      <c r="N25" s="19">
        <f>H25*M25</f>
        <v>0</v>
      </c>
      <c r="O25" s="17" t="s">
        <v>0</v>
      </c>
    </row>
    <row r="26" spans="1:15" ht="12" customHeight="1" x14ac:dyDescent="0.2">
      <c r="A26" s="4" t="s">
        <v>137</v>
      </c>
      <c r="B26" s="18" t="str">
        <f>HYPERLINK("https://gardenstreet.ru/geran-krupnokornevishchnaya-chakor ", "Герань крупнокорневищная Чакор")</f>
        <v>Герань крупнокорневищная Чакор</v>
      </c>
      <c r="C26" s="16" t="s">
        <v>138</v>
      </c>
      <c r="D26" s="16" t="s">
        <v>138</v>
      </c>
      <c r="E26" s="16" t="s">
        <v>138</v>
      </c>
      <c r="F26" s="16" t="s">
        <v>138</v>
      </c>
      <c r="G26" s="4" t="s">
        <v>139</v>
      </c>
      <c r="H26" s="3" t="s">
        <v>140</v>
      </c>
      <c r="I26" s="3" t="s">
        <v>141</v>
      </c>
      <c r="J26" s="3" t="s">
        <v>142</v>
      </c>
      <c r="K26" s="3" t="s">
        <v>143</v>
      </c>
      <c r="L26" s="3" t="s">
        <v>144</v>
      </c>
      <c r="M26" s="20"/>
      <c r="N26" s="19">
        <f>H26*M26</f>
        <v>0</v>
      </c>
      <c r="O26" s="17" t="s">
        <v>0</v>
      </c>
    </row>
    <row r="27" spans="1:15" ht="9" customHeight="1" x14ac:dyDescent="0.2"/>
    <row r="28" spans="1:15" ht="14.25" customHeight="1" x14ac:dyDescent="0.2">
      <c r="A28" s="13" t="s">
        <v>145</v>
      </c>
      <c r="B28" s="13" t="s">
        <v>146</v>
      </c>
      <c r="C28" s="13" t="s">
        <v>147</v>
      </c>
      <c r="D28" s="13" t="s">
        <v>148</v>
      </c>
      <c r="E28" s="13" t="s">
        <v>149</v>
      </c>
      <c r="F28" s="13" t="s">
        <v>150</v>
      </c>
      <c r="G28" s="13" t="s">
        <v>145</v>
      </c>
      <c r="H28" s="13" t="s">
        <v>145</v>
      </c>
      <c r="I28" s="13" t="s">
        <v>145</v>
      </c>
      <c r="J28" s="13" t="s">
        <v>145</v>
      </c>
      <c r="K28" s="13" t="s">
        <v>145</v>
      </c>
      <c r="L28" s="13" t="s">
        <v>145</v>
      </c>
      <c r="M28" s="13" t="s">
        <v>145</v>
      </c>
      <c r="N28" s="13" t="s">
        <v>145</v>
      </c>
      <c r="O28" s="13" t="s">
        <v>145</v>
      </c>
    </row>
    <row r="29" spans="1:15" ht="22.9" customHeight="1" x14ac:dyDescent="0.2">
      <c r="A29" s="1" t="s">
        <v>151</v>
      </c>
      <c r="B29" s="14" t="s">
        <v>152</v>
      </c>
      <c r="C29" s="14" t="s">
        <v>110</v>
      </c>
      <c r="D29" s="14" t="s">
        <v>110</v>
      </c>
      <c r="E29" s="14" t="s">
        <v>110</v>
      </c>
      <c r="F29" s="14" t="s">
        <v>110</v>
      </c>
      <c r="G29" s="2" t="s">
        <v>111</v>
      </c>
      <c r="H29" s="1" t="s">
        <v>153</v>
      </c>
      <c r="I29" s="1" t="s">
        <v>113</v>
      </c>
      <c r="J29" s="1" t="s">
        <v>154</v>
      </c>
      <c r="K29" s="1" t="s">
        <v>155</v>
      </c>
      <c r="L29" s="1" t="s">
        <v>116</v>
      </c>
      <c r="M29" s="1" t="s">
        <v>156</v>
      </c>
      <c r="N29" s="15" t="s">
        <v>157</v>
      </c>
      <c r="O29" s="15" t="s">
        <v>157</v>
      </c>
    </row>
    <row r="30" spans="1:15" ht="12" customHeight="1" x14ac:dyDescent="0.2">
      <c r="A30" s="4" t="s">
        <v>158</v>
      </c>
      <c r="B30" s="18" t="str">
        <f>HYPERLINK("https://gardenstreet.ru/gortenziya-ampelnaya-french-bolero-pink ", "Гортензия ампельная Френч Болеро Пинк")</f>
        <v>Гортензия ампельная Френч Болеро Пинк</v>
      </c>
      <c r="C30" s="16" t="s">
        <v>159</v>
      </c>
      <c r="D30" s="16" t="s">
        <v>160</v>
      </c>
      <c r="E30" s="16" t="s">
        <v>161</v>
      </c>
      <c r="F30" s="16" t="s">
        <v>162</v>
      </c>
      <c r="G30" s="4" t="s">
        <v>163</v>
      </c>
      <c r="H30" s="3" t="s">
        <v>164</v>
      </c>
      <c r="I30" s="3" t="s">
        <v>165</v>
      </c>
      <c r="J30" s="3" t="s">
        <v>166</v>
      </c>
      <c r="K30" s="3" t="s">
        <v>167</v>
      </c>
      <c r="L30" s="3" t="s">
        <v>168</v>
      </c>
      <c r="M30" s="20"/>
      <c r="N30" s="19">
        <f>H30*M30</f>
        <v>0</v>
      </c>
      <c r="O30" s="17" t="s">
        <v>0</v>
      </c>
    </row>
    <row r="31" spans="1:15" ht="12" customHeight="1" x14ac:dyDescent="0.2">
      <c r="A31" s="4" t="s">
        <v>169</v>
      </c>
      <c r="B31" s="18" t="str">
        <f>HYPERLINK("https://gardenstreet.ru/gortenziya-drevovidnaya-kandibel-bablgam ", "Гортензия древовидная Кандибель Баблгам")</f>
        <v>Гортензия древовидная Кандибель Баблгам</v>
      </c>
      <c r="C31" s="16" t="s">
        <v>170</v>
      </c>
      <c r="D31" s="16" t="s">
        <v>171</v>
      </c>
      <c r="E31" s="16" t="s">
        <v>172</v>
      </c>
      <c r="F31" s="16" t="s">
        <v>173</v>
      </c>
      <c r="G31" s="4" t="s">
        <v>174</v>
      </c>
      <c r="H31" s="3" t="s">
        <v>175</v>
      </c>
      <c r="I31" s="3" t="s">
        <v>176</v>
      </c>
      <c r="J31" s="3" t="s">
        <v>177</v>
      </c>
      <c r="K31" s="3" t="s">
        <v>178</v>
      </c>
      <c r="L31" s="3" t="s">
        <v>179</v>
      </c>
      <c r="M31" s="20"/>
      <c r="N31" s="19">
        <f>H31*M31</f>
        <v>0</v>
      </c>
      <c r="O31" s="17" t="s">
        <v>0</v>
      </c>
    </row>
    <row r="32" spans="1:15" ht="12" customHeight="1" x14ac:dyDescent="0.2">
      <c r="A32" s="4" t="s">
        <v>180</v>
      </c>
      <c r="B32" s="18" t="str">
        <f>HYPERLINK("https://gardenstreet.ru/gortenziya-drevovidnaya-lajm-riki ", "Гортензия древовидная Лайм Рики")</f>
        <v>Гортензия древовидная Лайм Рики</v>
      </c>
      <c r="C32" s="16" t="s">
        <v>181</v>
      </c>
      <c r="D32" s="16" t="s">
        <v>182</v>
      </c>
      <c r="E32" s="16" t="s">
        <v>183</v>
      </c>
      <c r="F32" s="16" t="s">
        <v>184</v>
      </c>
      <c r="G32" s="4" t="s">
        <v>185</v>
      </c>
      <c r="H32" s="3" t="s">
        <v>186</v>
      </c>
      <c r="I32" s="3" t="s">
        <v>187</v>
      </c>
      <c r="J32" s="3" t="s">
        <v>188</v>
      </c>
      <c r="K32" s="3" t="s">
        <v>189</v>
      </c>
      <c r="L32" s="3" t="s">
        <v>190</v>
      </c>
      <c r="M32" s="20"/>
      <c r="N32" s="19">
        <f>H32*M32</f>
        <v>0</v>
      </c>
      <c r="O32" s="17" t="s">
        <v>0</v>
      </c>
    </row>
    <row r="33" spans="1:15" ht="12" customHeight="1" x14ac:dyDescent="0.2">
      <c r="A33" s="4" t="s">
        <v>191</v>
      </c>
      <c r="B33" s="18" t="str">
        <f>HYPERLINK("https://gardenstreet.ru/gortenziya-drevovidnaya-lajm-riki ", "Гортензия древовидная Лайм Рики")</f>
        <v>Гортензия древовидная Лайм Рики</v>
      </c>
      <c r="C33" s="16" t="s">
        <v>192</v>
      </c>
      <c r="D33" s="16" t="s">
        <v>193</v>
      </c>
      <c r="E33" s="16" t="s">
        <v>194</v>
      </c>
      <c r="F33" s="16" t="s">
        <v>195</v>
      </c>
      <c r="G33" s="4" t="s">
        <v>196</v>
      </c>
      <c r="H33" s="3" t="s">
        <v>197</v>
      </c>
      <c r="I33" s="3" t="s">
        <v>198</v>
      </c>
      <c r="J33" s="3" t="s">
        <v>199</v>
      </c>
      <c r="K33" s="3" t="s">
        <v>200</v>
      </c>
      <c r="L33" s="3" t="s">
        <v>201</v>
      </c>
      <c r="M33" s="20"/>
      <c r="N33" s="19">
        <f>H33*M33</f>
        <v>0</v>
      </c>
      <c r="O33" s="17" t="s">
        <v>0</v>
      </c>
    </row>
    <row r="34" spans="1:15" ht="12" customHeight="1" x14ac:dyDescent="0.2">
      <c r="A34" s="4" t="s">
        <v>202</v>
      </c>
      <c r="B34" s="18" t="str">
        <f>HYPERLINK("https://gardenstreet.ru/gortenziya-metelchataya-bejbi-lejs ", "Гортензия метельчатая Бейби Лейс")</f>
        <v>Гортензия метельчатая Бейби Лейс</v>
      </c>
      <c r="C34" s="16" t="s">
        <v>203</v>
      </c>
      <c r="D34" s="16" t="s">
        <v>203</v>
      </c>
      <c r="E34" s="16" t="s">
        <v>203</v>
      </c>
      <c r="F34" s="16" t="s">
        <v>203</v>
      </c>
      <c r="G34" s="4" t="s">
        <v>204</v>
      </c>
      <c r="H34" s="3" t="s">
        <v>205</v>
      </c>
      <c r="I34" s="3" t="s">
        <v>206</v>
      </c>
      <c r="J34" s="3" t="s">
        <v>207</v>
      </c>
      <c r="K34" s="3" t="s">
        <v>208</v>
      </c>
      <c r="L34" s="3" t="s">
        <v>209</v>
      </c>
      <c r="M34" s="20"/>
      <c r="N34" s="19">
        <f>H34*M34</f>
        <v>0</v>
      </c>
      <c r="O34" s="17" t="s">
        <v>0</v>
      </c>
    </row>
    <row r="35" spans="1:15" ht="12" customHeight="1" x14ac:dyDescent="0.2">
      <c r="A35" s="4" t="s">
        <v>210</v>
      </c>
      <c r="B35" s="18" t="str">
        <f>HYPERLINK("https://gardenstreet.ru/gortenziya-metelchataya-vims-red ", "Гортензия метельчатая Вимс Ред")</f>
        <v>Гортензия метельчатая Вимс Ред</v>
      </c>
      <c r="C35" s="16" t="s">
        <v>211</v>
      </c>
      <c r="D35" s="16" t="s">
        <v>211</v>
      </c>
      <c r="E35" s="16" t="s">
        <v>211</v>
      </c>
      <c r="F35" s="16" t="s">
        <v>211</v>
      </c>
      <c r="G35" s="4" t="s">
        <v>212</v>
      </c>
      <c r="H35" s="3" t="s">
        <v>213</v>
      </c>
      <c r="I35" s="3" t="s">
        <v>214</v>
      </c>
      <c r="J35" s="3" t="s">
        <v>215</v>
      </c>
      <c r="K35" s="3" t="s">
        <v>216</v>
      </c>
      <c r="L35" s="3" t="s">
        <v>217</v>
      </c>
      <c r="M35" s="20"/>
      <c r="N35" s="19">
        <f>H35*M35</f>
        <v>0</v>
      </c>
      <c r="O35" s="17" t="s">
        <v>0</v>
      </c>
    </row>
    <row r="36" spans="1:15" ht="12" customHeight="1" x14ac:dyDescent="0.2">
      <c r="A36" s="4" t="s">
        <v>218</v>
      </c>
      <c r="B36" s="18" t="str">
        <f>HYPERLINK("https://gardenstreet.ru/gortenziya-metelchataya-vims-red ", "Гортензия метельчатая Вимс Ред")</f>
        <v>Гортензия метельчатая Вимс Ред</v>
      </c>
      <c r="C36" s="16" t="s">
        <v>219</v>
      </c>
      <c r="D36" s="16" t="s">
        <v>220</v>
      </c>
      <c r="E36" s="16" t="s">
        <v>219</v>
      </c>
      <c r="F36" s="16" t="s">
        <v>219</v>
      </c>
      <c r="G36" s="4" t="s">
        <v>221</v>
      </c>
      <c r="H36" s="3" t="s">
        <v>222</v>
      </c>
      <c r="I36" s="3" t="s">
        <v>223</v>
      </c>
      <c r="J36" s="3" t="s">
        <v>224</v>
      </c>
      <c r="K36" s="3" t="s">
        <v>225</v>
      </c>
      <c r="L36" s="3" t="s">
        <v>226</v>
      </c>
      <c r="M36" s="20"/>
      <c r="N36" s="19">
        <f>H36*M36</f>
        <v>0</v>
      </c>
      <c r="O36" s="17" t="s">
        <v>0</v>
      </c>
    </row>
    <row r="37" spans="1:15" ht="12" customHeight="1" x14ac:dyDescent="0.2">
      <c r="A37" s="4" t="s">
        <v>227</v>
      </c>
      <c r="B37" s="18" t="str">
        <f>HYPERLINK("https://gardenstreet.ru/gortenziya-metelchataya-graffiti ", "Гортензия метельчатая Граффити")</f>
        <v>Гортензия метельчатая Граффити</v>
      </c>
      <c r="C37" s="16" t="s">
        <v>229</v>
      </c>
      <c r="D37" s="16" t="s">
        <v>228</v>
      </c>
      <c r="E37" s="16" t="s">
        <v>228</v>
      </c>
      <c r="F37" s="16" t="s">
        <v>228</v>
      </c>
      <c r="G37" s="4" t="s">
        <v>230</v>
      </c>
      <c r="H37" s="3" t="s">
        <v>175</v>
      </c>
      <c r="I37" s="3" t="s">
        <v>231</v>
      </c>
      <c r="J37" s="3" t="s">
        <v>232</v>
      </c>
      <c r="K37" s="3" t="s">
        <v>233</v>
      </c>
      <c r="L37" s="3" t="s">
        <v>234</v>
      </c>
      <c r="M37" s="20"/>
      <c r="N37" s="19">
        <f>H37*M37</f>
        <v>0</v>
      </c>
      <c r="O37" s="17" t="s">
        <v>0</v>
      </c>
    </row>
    <row r="38" spans="1:15" ht="12" customHeight="1" x14ac:dyDescent="0.2">
      <c r="A38" s="4" t="s">
        <v>235</v>
      </c>
      <c r="B38" s="18" t="str">
        <f>HYPERLINK("https://gardenstreet.ru/gortenziya-metelchataya-grejt-star ", "Гортензия метельчатая Грейт Стар")</f>
        <v>Гортензия метельчатая Грейт Стар</v>
      </c>
      <c r="C38" s="16" t="s">
        <v>236</v>
      </c>
      <c r="D38" s="16" t="s">
        <v>236</v>
      </c>
      <c r="E38" s="16" t="s">
        <v>236</v>
      </c>
      <c r="F38" s="16" t="s">
        <v>236</v>
      </c>
      <c r="G38" s="4" t="s">
        <v>237</v>
      </c>
      <c r="H38" s="3" t="s">
        <v>238</v>
      </c>
      <c r="I38" s="3" t="s">
        <v>239</v>
      </c>
      <c r="J38" s="3" t="s">
        <v>240</v>
      </c>
      <c r="K38" s="3" t="s">
        <v>241</v>
      </c>
      <c r="L38" s="3" t="s">
        <v>242</v>
      </c>
      <c r="M38" s="20"/>
      <c r="N38" s="19">
        <f>H38*M38</f>
        <v>0</v>
      </c>
      <c r="O38" s="17" t="s">
        <v>0</v>
      </c>
    </row>
    <row r="39" spans="1:15" ht="12" customHeight="1" x14ac:dyDescent="0.2">
      <c r="A39" s="4" t="s">
        <v>243</v>
      </c>
      <c r="B39" s="18" t="str">
        <f>HYPERLINK("https://gardenstreet.ru/gortenziya-metelchataya-kolorful-kokteyl ", "Гортензия метельчатая Колорфул Коктейл")</f>
        <v>Гортензия метельчатая Колорфул Коктейл</v>
      </c>
      <c r="C39" s="16" t="s">
        <v>244</v>
      </c>
      <c r="D39" s="16" t="s">
        <v>244</v>
      </c>
      <c r="E39" s="16" t="s">
        <v>244</v>
      </c>
      <c r="F39" s="16" t="s">
        <v>244</v>
      </c>
      <c r="G39" s="4" t="s">
        <v>230</v>
      </c>
      <c r="H39" s="3" t="s">
        <v>245</v>
      </c>
      <c r="I39" s="3" t="s">
        <v>246</v>
      </c>
      <c r="J39" s="3" t="s">
        <v>247</v>
      </c>
      <c r="K39" s="3" t="s">
        <v>248</v>
      </c>
      <c r="L39" s="3" t="s">
        <v>249</v>
      </c>
      <c r="M39" s="20"/>
      <c r="N39" s="19">
        <f>H39*M39</f>
        <v>0</v>
      </c>
      <c r="O39" s="17" t="s">
        <v>0</v>
      </c>
    </row>
    <row r="40" spans="1:15" ht="1.5" customHeight="1" x14ac:dyDescent="0.2"/>
    <row r="41" spans="1:15" ht="12" customHeight="1" x14ac:dyDescent="0.2">
      <c r="A41" s="4" t="s">
        <v>250</v>
      </c>
      <c r="B41" s="18" t="str">
        <f>HYPERLINK("https://gardenstreet.ru/gortenziya-metelchataya-konfetti ", "Гортензия метельчатая Конфетти")</f>
        <v>Гортензия метельчатая Конфетти</v>
      </c>
      <c r="C41" s="16" t="s">
        <v>251</v>
      </c>
      <c r="D41" s="16" t="s">
        <v>251</v>
      </c>
      <c r="E41" s="16" t="s">
        <v>251</v>
      </c>
      <c r="F41" s="16" t="s">
        <v>251</v>
      </c>
      <c r="G41" s="4" t="s">
        <v>252</v>
      </c>
      <c r="H41" s="3" t="s">
        <v>253</v>
      </c>
      <c r="I41" s="3" t="s">
        <v>254</v>
      </c>
      <c r="J41" s="3" t="s">
        <v>255</v>
      </c>
      <c r="K41" s="3" t="s">
        <v>256</v>
      </c>
      <c r="L41" s="3" t="s">
        <v>257</v>
      </c>
      <c r="M41" s="20"/>
      <c r="N41" s="19">
        <f>H41*M41</f>
        <v>0</v>
      </c>
      <c r="O41" s="17" t="s">
        <v>0</v>
      </c>
    </row>
    <row r="42" spans="1:15" ht="12" customHeight="1" x14ac:dyDescent="0.2">
      <c r="A42" s="4" t="s">
        <v>258</v>
      </c>
      <c r="B42" s="18" t="str">
        <f>HYPERLINK("https://gardenstreet.ru/gortenziya-metelchataya-kotton-krim ", "Гортензия метельчатая Коттон Крим")</f>
        <v>Гортензия метельчатая Коттон Крим</v>
      </c>
      <c r="C42" s="16" t="s">
        <v>259</v>
      </c>
      <c r="D42" s="16" t="s">
        <v>259</v>
      </c>
      <c r="E42" s="16" t="s">
        <v>259</v>
      </c>
      <c r="F42" s="16" t="s">
        <v>259</v>
      </c>
      <c r="G42" s="4" t="s">
        <v>196</v>
      </c>
      <c r="H42" s="3" t="s">
        <v>260</v>
      </c>
      <c r="I42" s="3" t="s">
        <v>261</v>
      </c>
      <c r="J42" s="3" t="s">
        <v>215</v>
      </c>
      <c r="K42" s="3" t="s">
        <v>262</v>
      </c>
      <c r="L42" s="3" t="s">
        <v>263</v>
      </c>
      <c r="M42" s="20"/>
      <c r="N42" s="19">
        <f>H42*M42</f>
        <v>0</v>
      </c>
      <c r="O42" s="17" t="s">
        <v>0</v>
      </c>
    </row>
    <row r="43" spans="1:15" ht="12" customHeight="1" x14ac:dyDescent="0.2">
      <c r="A43" s="4" t="s">
        <v>264</v>
      </c>
      <c r="B43" s="18" t="str">
        <f>HYPERLINK("https://gardenstreet.ru/gortenziya-metelchataya-lajmlajt ", "Гортензия метельчатая Лаймлайт")</f>
        <v>Гортензия метельчатая Лаймлайт</v>
      </c>
      <c r="C43" s="16" t="s">
        <v>265</v>
      </c>
      <c r="D43" s="16" t="s">
        <v>265</v>
      </c>
      <c r="E43" s="16" t="s">
        <v>265</v>
      </c>
      <c r="F43" s="16" t="s">
        <v>265</v>
      </c>
      <c r="G43" s="4" t="s">
        <v>266</v>
      </c>
      <c r="H43" s="3" t="s">
        <v>267</v>
      </c>
      <c r="I43" s="3" t="s">
        <v>268</v>
      </c>
      <c r="J43" s="3" t="s">
        <v>269</v>
      </c>
      <c r="K43" s="3" t="s">
        <v>270</v>
      </c>
      <c r="L43" s="3" t="s">
        <v>271</v>
      </c>
      <c r="M43" s="20"/>
      <c r="N43" s="19">
        <f>H43*M43</f>
        <v>0</v>
      </c>
      <c r="O43" s="17" t="s">
        <v>0</v>
      </c>
    </row>
    <row r="44" spans="1:15" ht="12" customHeight="1" x14ac:dyDescent="0.2">
      <c r="A44" s="4" t="s">
        <v>272</v>
      </c>
      <c r="B44" s="18" t="str">
        <f>HYPERLINK("https://gardenstreet.ru/gortenziya-metelchataya-littl-laym ", "Гортензия метельчатая Литтл Лайм")</f>
        <v>Гортензия метельчатая Литтл Лайм</v>
      </c>
      <c r="C44" s="16" t="s">
        <v>273</v>
      </c>
      <c r="D44" s="16" t="s">
        <v>273</v>
      </c>
      <c r="E44" s="16" t="s">
        <v>273</v>
      </c>
      <c r="F44" s="16" t="s">
        <v>273</v>
      </c>
      <c r="G44" s="4" t="s">
        <v>274</v>
      </c>
      <c r="H44" s="3" t="s">
        <v>275</v>
      </c>
      <c r="I44" s="3" t="s">
        <v>276</v>
      </c>
      <c r="J44" s="3" t="s">
        <v>277</v>
      </c>
      <c r="K44" s="3" t="s">
        <v>278</v>
      </c>
      <c r="L44" s="3" t="s">
        <v>279</v>
      </c>
      <c r="M44" s="20"/>
      <c r="N44" s="19">
        <f>H44*M44</f>
        <v>0</v>
      </c>
      <c r="O44" s="17" t="s">
        <v>0</v>
      </c>
    </row>
    <row r="45" spans="1:15" ht="12" customHeight="1" x14ac:dyDescent="0.2">
      <c r="A45" s="4" t="s">
        <v>280</v>
      </c>
      <c r="B45" s="18" t="str">
        <f>HYPERLINK("https://gardenstreet.ru/gortenziya-metelchataya-mehdzhikal-flejm ", "Гортензия метельчатая Мэджикал Флейм")</f>
        <v>Гортензия метельчатая Мэджикал Флейм</v>
      </c>
      <c r="C45" s="16" t="s">
        <v>281</v>
      </c>
      <c r="D45" s="16" t="s">
        <v>281</v>
      </c>
      <c r="E45" s="16" t="s">
        <v>281</v>
      </c>
      <c r="F45" s="16" t="s">
        <v>281</v>
      </c>
      <c r="G45" s="4" t="s">
        <v>282</v>
      </c>
      <c r="H45" s="3" t="s">
        <v>283</v>
      </c>
      <c r="I45" s="3" t="s">
        <v>284</v>
      </c>
      <c r="J45" s="3" t="s">
        <v>285</v>
      </c>
      <c r="K45" s="3" t="s">
        <v>286</v>
      </c>
      <c r="L45" s="3" t="s">
        <v>287</v>
      </c>
      <c r="M45" s="20"/>
      <c r="N45" s="19">
        <f>H45*M45</f>
        <v>0</v>
      </c>
      <c r="O45" s="17" t="s">
        <v>0</v>
      </c>
    </row>
    <row r="46" spans="1:15" ht="12" customHeight="1" x14ac:dyDescent="0.2">
      <c r="A46" s="4" t="s">
        <v>288</v>
      </c>
      <c r="B46" s="18" t="str">
        <f>HYPERLINK("https://gardenstreet.ru/gortenziya-metelchataya-pinki-promis ", "Гортензия метельчатая Пинки Промис")</f>
        <v>Гортензия метельчатая Пинки Промис</v>
      </c>
      <c r="C46" s="16" t="s">
        <v>289</v>
      </c>
      <c r="D46" s="16" t="s">
        <v>290</v>
      </c>
      <c r="E46" s="16" t="s">
        <v>291</v>
      </c>
      <c r="F46" s="16" t="s">
        <v>292</v>
      </c>
      <c r="G46" s="4" t="s">
        <v>293</v>
      </c>
      <c r="H46" s="3" t="s">
        <v>294</v>
      </c>
      <c r="I46" s="3" t="s">
        <v>295</v>
      </c>
      <c r="J46" s="3" t="s">
        <v>296</v>
      </c>
      <c r="K46" s="3" t="s">
        <v>297</v>
      </c>
      <c r="L46" s="3" t="s">
        <v>298</v>
      </c>
      <c r="M46" s="20"/>
      <c r="N46" s="19">
        <f>H46*M46</f>
        <v>0</v>
      </c>
      <c r="O46" s="17" t="s">
        <v>0</v>
      </c>
    </row>
    <row r="47" spans="1:15" ht="12" customHeight="1" x14ac:dyDescent="0.2">
      <c r="A47" s="4" t="s">
        <v>299</v>
      </c>
      <c r="B47" s="18" t="str">
        <f>HYPERLINK("https://gardenstreet.ru/gortenziya-metelchataya-polar-bir ", "Гортензия метельчатая Полар Бир")</f>
        <v>Гортензия метельчатая Полар Бир</v>
      </c>
      <c r="C47" s="16" t="s">
        <v>300</v>
      </c>
      <c r="D47" s="16" t="s">
        <v>300</v>
      </c>
      <c r="E47" s="16" t="s">
        <v>300</v>
      </c>
      <c r="F47" s="16" t="s">
        <v>300</v>
      </c>
      <c r="G47" s="4" t="s">
        <v>301</v>
      </c>
      <c r="H47" s="3" t="s">
        <v>302</v>
      </c>
      <c r="I47" s="3" t="s">
        <v>303</v>
      </c>
      <c r="J47" s="3" t="s">
        <v>304</v>
      </c>
      <c r="K47" s="3" t="s">
        <v>305</v>
      </c>
      <c r="L47" s="3" t="s">
        <v>306</v>
      </c>
      <c r="M47" s="20"/>
      <c r="N47" s="19">
        <f>H47*M47</f>
        <v>0</v>
      </c>
      <c r="O47" s="17" t="s">
        <v>0</v>
      </c>
    </row>
    <row r="48" spans="1:15" ht="12" customHeight="1" x14ac:dyDescent="0.2">
      <c r="A48" s="4" t="s">
        <v>307</v>
      </c>
      <c r="B48" s="18" t="str">
        <f>HYPERLINK("https://gardenstreet.ru/gortenziya-metelchataya-sammer-briz ", "Гортензия метельчатая Саммер Бриз")</f>
        <v>Гортензия метельчатая Саммер Бриз</v>
      </c>
      <c r="C48" s="16" t="s">
        <v>308</v>
      </c>
      <c r="D48" s="16" t="s">
        <v>308</v>
      </c>
      <c r="E48" s="16" t="s">
        <v>308</v>
      </c>
      <c r="F48" s="16" t="s">
        <v>308</v>
      </c>
      <c r="G48" s="4" t="s">
        <v>309</v>
      </c>
      <c r="H48" s="3" t="s">
        <v>310</v>
      </c>
      <c r="I48" s="3" t="s">
        <v>311</v>
      </c>
      <c r="J48" s="3" t="s">
        <v>312</v>
      </c>
      <c r="K48" s="3" t="s">
        <v>313</v>
      </c>
      <c r="L48" s="3" t="s">
        <v>314</v>
      </c>
      <c r="M48" s="20"/>
      <c r="N48" s="19">
        <f>H48*M48</f>
        <v>0</v>
      </c>
      <c r="O48" s="17" t="s">
        <v>0</v>
      </c>
    </row>
    <row r="49" spans="1:15" ht="12" customHeight="1" x14ac:dyDescent="0.2">
      <c r="A49" s="4" t="s">
        <v>315</v>
      </c>
      <c r="B49" s="18" t="str">
        <f>HYPERLINK("https://gardenstreet.ru/gortenziya-metelchataya-star-rouz ", "Гортензия метельчатая Стар Роуз")</f>
        <v>Гортензия метельчатая Стар Роуз</v>
      </c>
      <c r="C49" s="16" t="s">
        <v>316</v>
      </c>
      <c r="D49" s="16" t="s">
        <v>316</v>
      </c>
      <c r="E49" s="16" t="s">
        <v>316</v>
      </c>
      <c r="F49" s="16" t="s">
        <v>316</v>
      </c>
      <c r="G49" s="4" t="s">
        <v>317</v>
      </c>
      <c r="H49" s="3" t="s">
        <v>260</v>
      </c>
      <c r="I49" s="3" t="s">
        <v>318</v>
      </c>
      <c r="J49" s="3" t="s">
        <v>255</v>
      </c>
      <c r="K49" s="3" t="s">
        <v>241</v>
      </c>
      <c r="L49" s="3" t="s">
        <v>319</v>
      </c>
      <c r="M49" s="20"/>
      <c r="N49" s="19">
        <f>H49*M49</f>
        <v>0</v>
      </c>
      <c r="O49" s="17" t="s">
        <v>0</v>
      </c>
    </row>
    <row r="50" spans="1:15" ht="12" customHeight="1" x14ac:dyDescent="0.2">
      <c r="A50" s="4" t="s">
        <v>320</v>
      </c>
      <c r="B50" s="18" t="str">
        <f>HYPERLINK("https://gardenstreet.ru/gortenziya-metelchataya-stroberri-blossom ", "Гортензия метельчатая Строберри Блоссом")</f>
        <v>Гортензия метельчатая Строберри Блоссом</v>
      </c>
      <c r="C50" s="16" t="s">
        <v>321</v>
      </c>
      <c r="D50" s="16" t="s">
        <v>321</v>
      </c>
      <c r="E50" s="16" t="s">
        <v>321</v>
      </c>
      <c r="F50" s="16" t="s">
        <v>321</v>
      </c>
      <c r="G50" s="4" t="s">
        <v>322</v>
      </c>
      <c r="H50" s="3" t="s">
        <v>323</v>
      </c>
      <c r="I50" s="3" t="s">
        <v>324</v>
      </c>
      <c r="J50" s="3" t="s">
        <v>325</v>
      </c>
      <c r="K50" s="3" t="s">
        <v>326</v>
      </c>
      <c r="L50" s="3" t="s">
        <v>327</v>
      </c>
      <c r="M50" s="20"/>
      <c r="N50" s="19">
        <f>H50*M50</f>
        <v>0</v>
      </c>
      <c r="O50" s="17" t="s">
        <v>0</v>
      </c>
    </row>
    <row r="51" spans="1:15" ht="12" customHeight="1" x14ac:dyDescent="0.2">
      <c r="A51" s="4" t="s">
        <v>328</v>
      </c>
      <c r="B51" s="18" t="str">
        <f>HYPERLINK("https://gardenstreet.ru/gortenziya-metelchataya-stroberri-blossom ", "Гортензия метельчатая Строберри Блоссом")</f>
        <v>Гортензия метельчатая Строберри Блоссом</v>
      </c>
      <c r="C51" s="16" t="s">
        <v>329</v>
      </c>
      <c r="D51" s="16" t="s">
        <v>329</v>
      </c>
      <c r="E51" s="16" t="s">
        <v>329</v>
      </c>
      <c r="F51" s="16" t="s">
        <v>329</v>
      </c>
      <c r="G51" s="4" t="s">
        <v>330</v>
      </c>
      <c r="H51" s="3" t="s">
        <v>331</v>
      </c>
      <c r="I51" s="3" t="s">
        <v>332</v>
      </c>
      <c r="J51" s="3" t="s">
        <v>333</v>
      </c>
      <c r="K51" s="3" t="s">
        <v>334</v>
      </c>
      <c r="L51" s="3" t="s">
        <v>335</v>
      </c>
      <c r="M51" s="20"/>
      <c r="N51" s="19">
        <f>H51*M51</f>
        <v>0</v>
      </c>
      <c r="O51" s="17" t="s">
        <v>0</v>
      </c>
    </row>
    <row r="52" spans="1:15" ht="9" customHeight="1" x14ac:dyDescent="0.2"/>
    <row r="53" spans="1:15" ht="14.25" customHeight="1" x14ac:dyDescent="0.2">
      <c r="A53" s="13" t="s">
        <v>336</v>
      </c>
      <c r="B53" s="13" t="s">
        <v>336</v>
      </c>
      <c r="C53" s="13" t="s">
        <v>336</v>
      </c>
      <c r="D53" s="13" t="s">
        <v>336</v>
      </c>
      <c r="E53" s="13" t="s">
        <v>336</v>
      </c>
      <c r="F53" s="13" t="s">
        <v>336</v>
      </c>
      <c r="G53" s="13" t="s">
        <v>336</v>
      </c>
      <c r="H53" s="13" t="s">
        <v>336</v>
      </c>
      <c r="I53" s="13" t="s">
        <v>336</v>
      </c>
      <c r="J53" s="13" t="s">
        <v>336</v>
      </c>
      <c r="K53" s="13" t="s">
        <v>336</v>
      </c>
      <c r="L53" s="13" t="s">
        <v>336</v>
      </c>
      <c r="M53" s="13" t="s">
        <v>336</v>
      </c>
      <c r="N53" s="13" t="s">
        <v>336</v>
      </c>
      <c r="O53" s="13" t="s">
        <v>336</v>
      </c>
    </row>
    <row r="54" spans="1:15" ht="22.9" customHeight="1" x14ac:dyDescent="0.2">
      <c r="A54" s="1" t="s">
        <v>45</v>
      </c>
      <c r="B54" s="14" t="s">
        <v>337</v>
      </c>
      <c r="C54" s="14" t="s">
        <v>337</v>
      </c>
      <c r="D54" s="14" t="s">
        <v>337</v>
      </c>
      <c r="E54" s="14" t="s">
        <v>337</v>
      </c>
      <c r="F54" s="14" t="s">
        <v>337</v>
      </c>
      <c r="G54" s="2" t="s">
        <v>338</v>
      </c>
      <c r="H54" s="1" t="s">
        <v>339</v>
      </c>
      <c r="I54" s="1" t="s">
        <v>340</v>
      </c>
      <c r="J54" s="1" t="s">
        <v>341</v>
      </c>
      <c r="K54" s="1" t="s">
        <v>342</v>
      </c>
      <c r="L54" s="1" t="s">
        <v>343</v>
      </c>
      <c r="M54" s="1" t="s">
        <v>344</v>
      </c>
      <c r="N54" s="15" t="s">
        <v>345</v>
      </c>
      <c r="O54" s="15" t="s">
        <v>345</v>
      </c>
    </row>
    <row r="55" spans="1:15" ht="12" customHeight="1" x14ac:dyDescent="0.2">
      <c r="A55" s="4" t="s">
        <v>346</v>
      </c>
      <c r="B55" s="18" t="str">
        <f>HYPERLINK("https://gardenstreet.ru/deren-belyy-ayvori-khalo ", "Дерен белый Айвори Хало")</f>
        <v>Дерен белый Айвори Хало</v>
      </c>
      <c r="C55" s="16" t="s">
        <v>347</v>
      </c>
      <c r="D55" s="16" t="s">
        <v>348</v>
      </c>
      <c r="E55" s="16" t="s">
        <v>349</v>
      </c>
      <c r="F55" s="16" t="s">
        <v>350</v>
      </c>
      <c r="G55" s="4" t="s">
        <v>351</v>
      </c>
      <c r="H55" s="3" t="s">
        <v>352</v>
      </c>
      <c r="I55" s="3" t="s">
        <v>353</v>
      </c>
      <c r="J55" s="3" t="s">
        <v>354</v>
      </c>
      <c r="K55" s="3" t="s">
        <v>355</v>
      </c>
      <c r="L55" s="3" t="s">
        <v>356</v>
      </c>
      <c r="M55" s="20"/>
      <c r="N55" s="19">
        <f>H55*M55</f>
        <v>0</v>
      </c>
      <c r="O55" s="17" t="s">
        <v>0</v>
      </c>
    </row>
    <row r="56" spans="1:15" ht="12" customHeight="1" x14ac:dyDescent="0.2">
      <c r="A56" s="4" t="s">
        <v>357</v>
      </c>
      <c r="B56" s="18" t="str">
        <f>HYPERLINK("https://gardenstreet.ru/deren-belyj-red-gnom ", "Дерен белый Ред Гном")</f>
        <v>Дерен белый Ред Гном</v>
      </c>
      <c r="C56" s="16" t="s">
        <v>359</v>
      </c>
      <c r="D56" s="16" t="s">
        <v>360</v>
      </c>
      <c r="E56" s="16" t="s">
        <v>361</v>
      </c>
      <c r="F56" s="16" t="s">
        <v>362</v>
      </c>
      <c r="G56" s="4" t="s">
        <v>363</v>
      </c>
      <c r="H56" s="3" t="s">
        <v>364</v>
      </c>
      <c r="I56" s="3" t="s">
        <v>365</v>
      </c>
      <c r="J56" s="3" t="s">
        <v>366</v>
      </c>
      <c r="K56" s="3" t="s">
        <v>367</v>
      </c>
      <c r="L56" s="3" t="s">
        <v>368</v>
      </c>
      <c r="M56" s="20"/>
      <c r="N56" s="19">
        <f>H56*M56</f>
        <v>0</v>
      </c>
      <c r="O56" s="17" t="s">
        <v>0</v>
      </c>
    </row>
    <row r="57" spans="1:15" ht="12" customHeight="1" x14ac:dyDescent="0.2">
      <c r="A57" s="4" t="s">
        <v>369</v>
      </c>
      <c r="B57" s="18" t="str">
        <f>HYPERLINK("https://gardenstreet.ru/deren-belyj-red-gnom ", "Дерен белый Ред Гном")</f>
        <v>Дерен белый Ред Гном</v>
      </c>
      <c r="C57" s="16" t="s">
        <v>358</v>
      </c>
      <c r="D57" s="16" t="s">
        <v>358</v>
      </c>
      <c r="E57" s="16" t="s">
        <v>358</v>
      </c>
      <c r="F57" s="16" t="s">
        <v>358</v>
      </c>
      <c r="G57" s="4" t="s">
        <v>370</v>
      </c>
      <c r="H57" s="3" t="s">
        <v>371</v>
      </c>
      <c r="I57" s="3" t="s">
        <v>372</v>
      </c>
      <c r="J57" s="3" t="s">
        <v>373</v>
      </c>
      <c r="K57" s="3" t="s">
        <v>374</v>
      </c>
      <c r="L57" s="3" t="s">
        <v>375</v>
      </c>
      <c r="M57" s="20"/>
      <c r="N57" s="19">
        <f>H57*M57</f>
        <v>0</v>
      </c>
      <c r="O57" s="17" t="s">
        <v>0</v>
      </c>
    </row>
    <row r="58" spans="1:15" ht="12" customHeight="1" x14ac:dyDescent="0.2">
      <c r="A58" s="4" t="s">
        <v>376</v>
      </c>
      <c r="B58" s="18" t="str">
        <f>HYPERLINK("https://gardenstreet.ru/deren-belyj-sibirika ", "Дерен белый Сибирика")</f>
        <v>Дерен белый Сибирика</v>
      </c>
      <c r="C58" s="16" t="s">
        <v>377</v>
      </c>
      <c r="D58" s="16" t="s">
        <v>377</v>
      </c>
      <c r="E58" s="16" t="s">
        <v>377</v>
      </c>
      <c r="F58" s="16" t="s">
        <v>377</v>
      </c>
      <c r="G58" s="4" t="s">
        <v>378</v>
      </c>
      <c r="H58" s="3" t="s">
        <v>379</v>
      </c>
      <c r="I58" s="3" t="s">
        <v>380</v>
      </c>
      <c r="J58" s="3" t="s">
        <v>381</v>
      </c>
      <c r="K58" s="3" t="s">
        <v>382</v>
      </c>
      <c r="L58" s="3" t="s">
        <v>383</v>
      </c>
      <c r="M58" s="20"/>
      <c r="N58" s="19">
        <f>H58*M58</f>
        <v>0</v>
      </c>
      <c r="O58" s="17" t="s">
        <v>0</v>
      </c>
    </row>
    <row r="59" spans="1:15" ht="12" customHeight="1" x14ac:dyDescent="0.2">
      <c r="A59" s="4" t="s">
        <v>384</v>
      </c>
      <c r="B59" s="18" t="str">
        <f>HYPERLINK("https://gardenstreet.ru/deren-belyj-ehlegantissima ", "Дерен белый Элегантиссима")</f>
        <v>Дерен белый Элегантиссима</v>
      </c>
      <c r="C59" s="16" t="s">
        <v>386</v>
      </c>
      <c r="D59" s="16" t="s">
        <v>387</v>
      </c>
      <c r="E59" s="16" t="s">
        <v>388</v>
      </c>
      <c r="F59" s="16" t="s">
        <v>389</v>
      </c>
      <c r="G59" s="4" t="s">
        <v>390</v>
      </c>
      <c r="H59" s="3" t="s">
        <v>391</v>
      </c>
      <c r="I59" s="3" t="s">
        <v>392</v>
      </c>
      <c r="J59" s="3" t="s">
        <v>393</v>
      </c>
      <c r="K59" s="3" t="s">
        <v>394</v>
      </c>
      <c r="L59" s="3" t="s">
        <v>395</v>
      </c>
      <c r="M59" s="20"/>
      <c r="N59" s="19">
        <f>H59*M59</f>
        <v>0</v>
      </c>
      <c r="O59" s="17" t="s">
        <v>0</v>
      </c>
    </row>
    <row r="60" spans="1:15" ht="12" customHeight="1" x14ac:dyDescent="0.2">
      <c r="A60" s="4" t="s">
        <v>396</v>
      </c>
      <c r="B60" s="18" t="str">
        <f>HYPERLINK("https://gardenstreet.ru/deren-belyj-ehlegantissima ", "Дерен белый Элегантиссима")</f>
        <v>Дерен белый Элегантиссима</v>
      </c>
      <c r="C60" s="16" t="s">
        <v>385</v>
      </c>
      <c r="D60" s="16" t="s">
        <v>385</v>
      </c>
      <c r="E60" s="16" t="s">
        <v>385</v>
      </c>
      <c r="F60" s="16" t="s">
        <v>385</v>
      </c>
      <c r="G60" s="4" t="s">
        <v>397</v>
      </c>
      <c r="H60" s="3" t="s">
        <v>398</v>
      </c>
      <c r="I60" s="3" t="s">
        <v>399</v>
      </c>
      <c r="J60" s="3" t="s">
        <v>400</v>
      </c>
      <c r="K60" s="3" t="s">
        <v>401</v>
      </c>
      <c r="L60" s="3" t="s">
        <v>402</v>
      </c>
      <c r="M60" s="20"/>
      <c r="N60" s="19">
        <f>H60*M60</f>
        <v>0</v>
      </c>
      <c r="O60" s="17" t="s">
        <v>0</v>
      </c>
    </row>
    <row r="61" spans="1:15" ht="12" customHeight="1" x14ac:dyDescent="0.2">
      <c r="A61" s="4" t="s">
        <v>403</v>
      </c>
      <c r="B61" s="18" t="str">
        <f>HYPERLINK("https://gardenstreet.ru/deren-otpryskovyj-kelsej ", "Дерен отпрысковый Келсей")</f>
        <v>Дерен отпрысковый Келсей</v>
      </c>
      <c r="C61" s="16" t="s">
        <v>404</v>
      </c>
      <c r="D61" s="16" t="s">
        <v>404</v>
      </c>
      <c r="E61" s="16" t="s">
        <v>404</v>
      </c>
      <c r="F61" s="16" t="s">
        <v>404</v>
      </c>
      <c r="G61" s="4" t="s">
        <v>405</v>
      </c>
      <c r="H61" s="3" t="s">
        <v>406</v>
      </c>
      <c r="I61" s="3" t="s">
        <v>407</v>
      </c>
      <c r="J61" s="3" t="s">
        <v>408</v>
      </c>
      <c r="K61" s="3" t="s">
        <v>409</v>
      </c>
      <c r="L61" s="3" t="s">
        <v>410</v>
      </c>
      <c r="M61" s="20"/>
      <c r="N61" s="19">
        <f>H61*M61</f>
        <v>0</v>
      </c>
      <c r="O61" s="17" t="s">
        <v>0</v>
      </c>
    </row>
    <row r="62" spans="1:15" ht="9" customHeight="1" x14ac:dyDescent="0.2"/>
    <row r="63" spans="1:15" ht="14.25" customHeight="1" x14ac:dyDescent="0.2">
      <c r="A63" s="13" t="s">
        <v>411</v>
      </c>
      <c r="B63" s="13" t="s">
        <v>411</v>
      </c>
      <c r="C63" s="13" t="s">
        <v>411</v>
      </c>
      <c r="D63" s="13" t="s">
        <v>411</v>
      </c>
      <c r="E63" s="13" t="s">
        <v>411</v>
      </c>
      <c r="F63" s="13" t="s">
        <v>411</v>
      </c>
      <c r="G63" s="13" t="s">
        <v>411</v>
      </c>
      <c r="H63" s="13" t="s">
        <v>411</v>
      </c>
      <c r="I63" s="13" t="s">
        <v>411</v>
      </c>
      <c r="J63" s="13" t="s">
        <v>411</v>
      </c>
      <c r="K63" s="13" t="s">
        <v>411</v>
      </c>
      <c r="L63" s="13" t="s">
        <v>411</v>
      </c>
      <c r="M63" s="13" t="s">
        <v>411</v>
      </c>
      <c r="N63" s="13" t="s">
        <v>411</v>
      </c>
      <c r="O63" s="13" t="s">
        <v>411</v>
      </c>
    </row>
    <row r="64" spans="1:15" ht="22.9" customHeight="1" x14ac:dyDescent="0.2">
      <c r="A64" s="1" t="s">
        <v>412</v>
      </c>
      <c r="B64" s="14" t="s">
        <v>413</v>
      </c>
      <c r="C64" s="14" t="s">
        <v>413</v>
      </c>
      <c r="D64" s="14" t="s">
        <v>413</v>
      </c>
      <c r="E64" s="14" t="s">
        <v>413</v>
      </c>
      <c r="F64" s="14" t="s">
        <v>413</v>
      </c>
      <c r="G64" s="2" t="s">
        <v>414</v>
      </c>
      <c r="H64" s="1" t="s">
        <v>415</v>
      </c>
      <c r="I64" s="1" t="s">
        <v>416</v>
      </c>
      <c r="J64" s="1" t="s">
        <v>417</v>
      </c>
      <c r="K64" s="1" t="s">
        <v>418</v>
      </c>
      <c r="L64" s="1" t="s">
        <v>419</v>
      </c>
      <c r="M64" s="1" t="s">
        <v>420</v>
      </c>
      <c r="N64" s="15" t="s">
        <v>421</v>
      </c>
      <c r="O64" s="15" t="s">
        <v>421</v>
      </c>
    </row>
    <row r="65" spans="1:15" ht="12" customHeight="1" x14ac:dyDescent="0.2">
      <c r="A65" s="4" t="s">
        <v>422</v>
      </c>
      <c r="B65" s="18" t="str">
        <f>HYPERLINK("https://gardenstreet.ru/veynik-ostrotsvetkovyy-karl-forster ", "Вейник остроцветковый Карл Форстер")</f>
        <v>Вейник остроцветковый Карл Форстер</v>
      </c>
      <c r="C65" s="16" t="s">
        <v>423</v>
      </c>
      <c r="D65" s="16" t="s">
        <v>424</v>
      </c>
      <c r="E65" s="16" t="s">
        <v>425</v>
      </c>
      <c r="F65" s="16" t="s">
        <v>426</v>
      </c>
      <c r="G65" s="4" t="s">
        <v>427</v>
      </c>
      <c r="H65" s="3" t="s">
        <v>428</v>
      </c>
      <c r="I65" s="3" t="s">
        <v>429</v>
      </c>
      <c r="J65" s="3" t="s">
        <v>430</v>
      </c>
      <c r="K65" s="3" t="s">
        <v>431</v>
      </c>
      <c r="L65" s="3" t="s">
        <v>432</v>
      </c>
      <c r="M65" s="20"/>
      <c r="N65" s="19">
        <f>H65*M65</f>
        <v>0</v>
      </c>
      <c r="O65" s="17" t="s">
        <v>0</v>
      </c>
    </row>
    <row r="66" spans="1:15" ht="12" customHeight="1" x14ac:dyDescent="0.2">
      <c r="A66" s="4" t="s">
        <v>433</v>
      </c>
      <c r="B66" s="18" t="str">
        <f>HYPERLINK("https://gardenstreet.ru/veynik-ostrotsvetkovyy-overdam ", "Вейник остроцветковый Овердам")</f>
        <v>Вейник остроцветковый Овердам</v>
      </c>
      <c r="C66" s="16" t="s">
        <v>434</v>
      </c>
      <c r="D66" s="16" t="s">
        <v>435</v>
      </c>
      <c r="E66" s="16" t="s">
        <v>434</v>
      </c>
      <c r="F66" s="16" t="s">
        <v>434</v>
      </c>
      <c r="G66" s="4" t="s">
        <v>436</v>
      </c>
      <c r="H66" s="3" t="s">
        <v>437</v>
      </c>
      <c r="I66" s="3" t="s">
        <v>438</v>
      </c>
      <c r="J66" s="3" t="s">
        <v>439</v>
      </c>
      <c r="K66" s="3" t="s">
        <v>440</v>
      </c>
      <c r="L66" s="3" t="s">
        <v>129</v>
      </c>
      <c r="M66" s="20"/>
      <c r="N66" s="19">
        <f>H66*M66</f>
        <v>0</v>
      </c>
      <c r="O66" s="17" t="s">
        <v>0</v>
      </c>
    </row>
    <row r="67" spans="1:15" ht="12" customHeight="1" x14ac:dyDescent="0.2">
      <c r="A67" s="4" t="s">
        <v>441</v>
      </c>
      <c r="B67" s="18" t="str">
        <f>HYPERLINK("https://gardenstreet.ru/moliniya-golubaya-khaydezverg ", "Молиния голубая Хайдезверг")</f>
        <v>Молиния голубая Хайдезверг</v>
      </c>
      <c r="C67" s="16" t="s">
        <v>443</v>
      </c>
      <c r="D67" s="16" t="s">
        <v>442</v>
      </c>
      <c r="E67" s="16" t="s">
        <v>442</v>
      </c>
      <c r="F67" s="16" t="s">
        <v>442</v>
      </c>
      <c r="G67" s="4" t="s">
        <v>444</v>
      </c>
      <c r="H67" s="3" t="s">
        <v>445</v>
      </c>
      <c r="I67" s="3" t="s">
        <v>446</v>
      </c>
      <c r="J67" s="3" t="s">
        <v>447</v>
      </c>
      <c r="K67" s="3" t="s">
        <v>448</v>
      </c>
      <c r="L67" s="3" t="s">
        <v>449</v>
      </c>
      <c r="M67" s="20"/>
      <c r="N67" s="19">
        <f>H67*M67</f>
        <v>0</v>
      </c>
      <c r="O67" s="17" t="s">
        <v>0</v>
      </c>
    </row>
    <row r="68" spans="1:15" ht="12" customHeight="1" x14ac:dyDescent="0.2">
      <c r="A68" s="4" t="s">
        <v>450</v>
      </c>
      <c r="B68" s="18" t="str">
        <f>HYPERLINK("https://gardenstreet.ru/moliniya-golubaya-kheydebraut ", "Молиния голубая Хейдебраут")</f>
        <v>Молиния голубая Хейдебраут</v>
      </c>
      <c r="C68" s="16" t="s">
        <v>451</v>
      </c>
      <c r="D68" s="16" t="s">
        <v>452</v>
      </c>
      <c r="E68" s="16" t="s">
        <v>451</v>
      </c>
      <c r="F68" s="16" t="s">
        <v>451</v>
      </c>
      <c r="G68" s="4" t="s">
        <v>230</v>
      </c>
      <c r="H68" s="3" t="s">
        <v>453</v>
      </c>
      <c r="I68" s="3" t="s">
        <v>454</v>
      </c>
      <c r="J68" s="3" t="s">
        <v>455</v>
      </c>
      <c r="K68" s="3" t="s">
        <v>456</v>
      </c>
      <c r="L68" s="3" t="s">
        <v>457</v>
      </c>
      <c r="M68" s="20"/>
      <c r="N68" s="19">
        <f>H68*M68</f>
        <v>0</v>
      </c>
      <c r="O68" s="17" t="s">
        <v>0</v>
      </c>
    </row>
    <row r="69" spans="1:15" ht="12" customHeight="1" x14ac:dyDescent="0.2">
      <c r="A69" s="4" t="s">
        <v>458</v>
      </c>
      <c r="B69" s="18" t="str">
        <f>HYPERLINK("https://gardenstreet.ru/osoka-devella ", "Осока Дэвелла")</f>
        <v>Осока Дэвелла</v>
      </c>
      <c r="C69" s="16" t="s">
        <v>459</v>
      </c>
      <c r="D69" s="16" t="s">
        <v>459</v>
      </c>
      <c r="E69" s="16" t="s">
        <v>459</v>
      </c>
      <c r="F69" s="16" t="s">
        <v>459</v>
      </c>
      <c r="G69" s="4" t="s">
        <v>460</v>
      </c>
      <c r="H69" s="3" t="s">
        <v>461</v>
      </c>
      <c r="I69" s="3" t="s">
        <v>462</v>
      </c>
      <c r="J69" s="3" t="s">
        <v>463</v>
      </c>
      <c r="K69" s="3" t="s">
        <v>464</v>
      </c>
      <c r="L69" s="3" t="s">
        <v>465</v>
      </c>
      <c r="M69" s="20"/>
      <c r="N69" s="19">
        <f>H69*M69</f>
        <v>0</v>
      </c>
      <c r="O69" s="17" t="s">
        <v>0</v>
      </c>
    </row>
    <row r="70" spans="1:15" ht="12" customHeight="1" x14ac:dyDescent="0.2">
      <c r="A70" s="4" t="s">
        <v>466</v>
      </c>
      <c r="B70" s="18" t="str">
        <f>HYPERLINK("https://gardenstreet.ru/shchuchka-dernistaya-goldshleer ", "Щучка дернистая Голдшлеер")</f>
        <v>Щучка дернистая Голдшлеер</v>
      </c>
      <c r="C70" s="16" t="s">
        <v>467</v>
      </c>
      <c r="D70" s="16" t="s">
        <v>467</v>
      </c>
      <c r="E70" s="16" t="s">
        <v>467</v>
      </c>
      <c r="F70" s="16" t="s">
        <v>467</v>
      </c>
      <c r="G70" s="4" t="s">
        <v>237</v>
      </c>
      <c r="H70" s="3" t="s">
        <v>468</v>
      </c>
      <c r="I70" s="3" t="s">
        <v>469</v>
      </c>
      <c r="J70" s="3" t="s">
        <v>470</v>
      </c>
      <c r="K70" s="3" t="s">
        <v>471</v>
      </c>
      <c r="L70" s="3" t="s">
        <v>472</v>
      </c>
      <c r="M70" s="20"/>
      <c r="N70" s="19">
        <f>H70*M70</f>
        <v>0</v>
      </c>
      <c r="O70" s="17" t="s">
        <v>0</v>
      </c>
    </row>
    <row r="71" spans="1:15" ht="12" customHeight="1" x14ac:dyDescent="0.2">
      <c r="A71" s="4" t="s">
        <v>473</v>
      </c>
      <c r="B71" s="18" t="str">
        <f>HYPERLINK("https://gardenstreet.ru/shchuchka-dernistaya-palava ", "Щучка дернистая Палава")</f>
        <v>Щучка дернистая Палава</v>
      </c>
      <c r="C71" s="16" t="s">
        <v>474</v>
      </c>
      <c r="D71" s="16" t="s">
        <v>474</v>
      </c>
      <c r="E71" s="16" t="s">
        <v>474</v>
      </c>
      <c r="F71" s="16" t="s">
        <v>474</v>
      </c>
      <c r="G71" s="4" t="s">
        <v>475</v>
      </c>
      <c r="H71" s="3" t="s">
        <v>476</v>
      </c>
      <c r="I71" s="3" t="s">
        <v>477</v>
      </c>
      <c r="J71" s="3" t="s">
        <v>478</v>
      </c>
      <c r="K71" s="3" t="s">
        <v>479</v>
      </c>
      <c r="L71" s="3" t="s">
        <v>480</v>
      </c>
      <c r="M71" s="20"/>
      <c r="N71" s="19">
        <f>H71*M71</f>
        <v>0</v>
      </c>
      <c r="O71" s="17" t="s">
        <v>0</v>
      </c>
    </row>
    <row r="72" spans="1:15" ht="12" customHeight="1" x14ac:dyDescent="0.2">
      <c r="A72" s="4" t="s">
        <v>481</v>
      </c>
      <c r="B72" s="18" t="str">
        <f>HYPERLINK("https://gardenstreet.ru/shchuchka-dernistaya-palava ", "Щучка дернистая Палава")</f>
        <v>Щучка дернистая Палава</v>
      </c>
      <c r="C72" s="16" t="s">
        <v>474</v>
      </c>
      <c r="D72" s="16" t="s">
        <v>474</v>
      </c>
      <c r="E72" s="16" t="s">
        <v>474</v>
      </c>
      <c r="F72" s="16" t="s">
        <v>474</v>
      </c>
      <c r="G72" s="4" t="s">
        <v>482</v>
      </c>
      <c r="H72" s="3" t="s">
        <v>483</v>
      </c>
      <c r="I72" s="3" t="s">
        <v>484</v>
      </c>
      <c r="J72" s="3" t="s">
        <v>366</v>
      </c>
      <c r="K72" s="3" t="s">
        <v>485</v>
      </c>
      <c r="L72" s="3" t="s">
        <v>486</v>
      </c>
      <c r="M72" s="20"/>
      <c r="N72" s="19">
        <f>H72*M72</f>
        <v>0</v>
      </c>
      <c r="O72" s="17" t="s">
        <v>0</v>
      </c>
    </row>
    <row r="73" spans="1:15" ht="9" customHeight="1" x14ac:dyDescent="0.2"/>
    <row r="74" spans="1:15" ht="14.25" customHeight="1" x14ac:dyDescent="0.2">
      <c r="A74" s="13" t="s">
        <v>487</v>
      </c>
      <c r="B74" s="13" t="s">
        <v>487</v>
      </c>
      <c r="C74" s="13" t="s">
        <v>487</v>
      </c>
      <c r="D74" s="13" t="s">
        <v>487</v>
      </c>
      <c r="E74" s="13" t="s">
        <v>487</v>
      </c>
      <c r="F74" s="13" t="s">
        <v>487</v>
      </c>
      <c r="G74" s="13" t="s">
        <v>487</v>
      </c>
      <c r="H74" s="13" t="s">
        <v>487</v>
      </c>
      <c r="I74" s="13" t="s">
        <v>487</v>
      </c>
      <c r="J74" s="13" t="s">
        <v>487</v>
      </c>
      <c r="K74" s="13" t="s">
        <v>487</v>
      </c>
      <c r="L74" s="13" t="s">
        <v>487</v>
      </c>
      <c r="M74" s="13" t="s">
        <v>487</v>
      </c>
      <c r="N74" s="13" t="s">
        <v>487</v>
      </c>
      <c r="O74" s="13" t="s">
        <v>487</v>
      </c>
    </row>
    <row r="75" spans="1:15" ht="22.9" customHeight="1" x14ac:dyDescent="0.2">
      <c r="A75" s="1" t="s">
        <v>488</v>
      </c>
      <c r="B75" s="14" t="s">
        <v>489</v>
      </c>
      <c r="C75" s="14" t="s">
        <v>490</v>
      </c>
      <c r="D75" s="14" t="s">
        <v>489</v>
      </c>
      <c r="E75" s="14" t="s">
        <v>489</v>
      </c>
      <c r="F75" s="14" t="s">
        <v>489</v>
      </c>
      <c r="G75" s="2" t="s">
        <v>491</v>
      </c>
      <c r="H75" s="1" t="s">
        <v>492</v>
      </c>
      <c r="I75" s="1" t="s">
        <v>493</v>
      </c>
      <c r="J75" s="1" t="s">
        <v>494</v>
      </c>
      <c r="K75" s="1" t="s">
        <v>495</v>
      </c>
      <c r="L75" s="1" t="s">
        <v>496</v>
      </c>
      <c r="M75" s="1" t="s">
        <v>497</v>
      </c>
      <c r="N75" s="15" t="s">
        <v>498</v>
      </c>
      <c r="O75" s="15" t="s">
        <v>499</v>
      </c>
    </row>
    <row r="76" spans="1:15" ht="12" customHeight="1" x14ac:dyDescent="0.2">
      <c r="A76" s="4" t="s">
        <v>500</v>
      </c>
      <c r="B76" s="18" t="str">
        <f>HYPERLINK("https://gardenstreet.ru/iva-purpurnaya-mayak ", "Ива пурпурная Маяк")</f>
        <v>Ива пурпурная Маяк</v>
      </c>
      <c r="C76" s="16" t="s">
        <v>501</v>
      </c>
      <c r="D76" s="16" t="s">
        <v>502</v>
      </c>
      <c r="E76" s="16" t="s">
        <v>503</v>
      </c>
      <c r="F76" s="16" t="s">
        <v>504</v>
      </c>
      <c r="G76" s="4" t="s">
        <v>505</v>
      </c>
      <c r="H76" s="3" t="s">
        <v>506</v>
      </c>
      <c r="I76" s="3" t="s">
        <v>507</v>
      </c>
      <c r="J76" s="3" t="s">
        <v>508</v>
      </c>
      <c r="K76" s="3" t="s">
        <v>509</v>
      </c>
      <c r="L76" s="3" t="s">
        <v>510</v>
      </c>
      <c r="M76" s="20"/>
      <c r="N76" s="19">
        <f>H76*M76</f>
        <v>0</v>
      </c>
      <c r="O76" s="17" t="s">
        <v>0</v>
      </c>
    </row>
    <row r="77" spans="1:15" ht="12" customHeight="1" x14ac:dyDescent="0.2">
      <c r="A77" s="4" t="s">
        <v>511</v>
      </c>
      <c r="B77" s="18" t="str">
        <f>HYPERLINK("https://gardenstreet.ru/iva-purpurnaya-nana ", "Ива пурпурная Нана")</f>
        <v>Ива пурпурная Нана</v>
      </c>
      <c r="C77" s="16" t="s">
        <v>512</v>
      </c>
      <c r="D77" s="16" t="s">
        <v>512</v>
      </c>
      <c r="E77" s="16" t="s">
        <v>512</v>
      </c>
      <c r="F77" s="16" t="s">
        <v>512</v>
      </c>
      <c r="G77" s="4" t="s">
        <v>513</v>
      </c>
      <c r="H77" s="3" t="s">
        <v>514</v>
      </c>
      <c r="I77" s="3" t="s">
        <v>515</v>
      </c>
      <c r="J77" s="3" t="s">
        <v>516</v>
      </c>
      <c r="K77" s="3" t="s">
        <v>517</v>
      </c>
      <c r="L77" s="3" t="s">
        <v>518</v>
      </c>
      <c r="M77" s="20"/>
      <c r="N77" s="19">
        <f>H77*M77</f>
        <v>0</v>
      </c>
      <c r="O77" s="17" t="s">
        <v>0</v>
      </c>
    </row>
    <row r="78" spans="1:15" ht="12" customHeight="1" x14ac:dyDescent="0.2">
      <c r="A78" s="4" t="s">
        <v>519</v>
      </c>
      <c r="B78" s="18" t="str">
        <f>HYPERLINK("https://gardenstreet.ru/iva-purpurnaya-nana ", "Ива пурпурная Нана")</f>
        <v>Ива пурпурная Нана</v>
      </c>
      <c r="C78" s="16" t="s">
        <v>521</v>
      </c>
      <c r="D78" s="16" t="s">
        <v>520</v>
      </c>
      <c r="E78" s="16" t="s">
        <v>520</v>
      </c>
      <c r="F78" s="16" t="s">
        <v>520</v>
      </c>
      <c r="G78" s="4" t="s">
        <v>522</v>
      </c>
      <c r="H78" s="3" t="s">
        <v>523</v>
      </c>
      <c r="I78" s="3" t="s">
        <v>524</v>
      </c>
      <c r="J78" s="3" t="s">
        <v>525</v>
      </c>
      <c r="K78" s="3" t="s">
        <v>526</v>
      </c>
      <c r="L78" s="3" t="s">
        <v>527</v>
      </c>
      <c r="M78" s="20"/>
      <c r="N78" s="19">
        <f>H78*M78</f>
        <v>0</v>
      </c>
      <c r="O78" s="17" t="s">
        <v>0</v>
      </c>
    </row>
    <row r="79" spans="1:15" ht="12" customHeight="1" x14ac:dyDescent="0.2">
      <c r="A79" s="4" t="s">
        <v>528</v>
      </c>
      <c r="B79" s="18" t="str">
        <f>HYPERLINK("https://gardenstreet.ru/iva-sverdlovskaya-izvilistaya-2 ", "Ива Свердловская Извилистая 2")</f>
        <v>Ива Свердловская Извилистая 2</v>
      </c>
      <c r="C79" s="16" t="s">
        <v>529</v>
      </c>
      <c r="D79" s="16" t="s">
        <v>529</v>
      </c>
      <c r="E79" s="16" t="s">
        <v>529</v>
      </c>
      <c r="F79" s="16" t="s">
        <v>529</v>
      </c>
      <c r="G79" s="4" t="s">
        <v>530</v>
      </c>
      <c r="H79" s="3" t="s">
        <v>531</v>
      </c>
      <c r="I79" s="3" t="s">
        <v>532</v>
      </c>
      <c r="J79" s="3" t="s">
        <v>533</v>
      </c>
      <c r="K79" s="3" t="s">
        <v>534</v>
      </c>
      <c r="L79" s="3" t="s">
        <v>535</v>
      </c>
      <c r="M79" s="20"/>
      <c r="N79" s="19">
        <f>H79*M79</f>
        <v>0</v>
      </c>
      <c r="O79" s="17" t="s">
        <v>0</v>
      </c>
    </row>
    <row r="80" spans="1:15" ht="12" customHeight="1" x14ac:dyDescent="0.2">
      <c r="A80" s="4" t="s">
        <v>536</v>
      </c>
      <c r="B80" s="18" t="str">
        <f>HYPERLINK("https://gardenstreet.ru/iva-celnolistnaya-khakuro-nishiki ", "Ива цельнолистная Хакуро Нишики")</f>
        <v>Ива цельнолистная Хакуро Нишики</v>
      </c>
      <c r="C80" s="16" t="s">
        <v>537</v>
      </c>
      <c r="D80" s="16" t="s">
        <v>537</v>
      </c>
      <c r="E80" s="16" t="s">
        <v>537</v>
      </c>
      <c r="F80" s="16" t="s">
        <v>537</v>
      </c>
      <c r="G80" s="4" t="s">
        <v>405</v>
      </c>
      <c r="H80" s="3" t="s">
        <v>538</v>
      </c>
      <c r="I80" s="3" t="s">
        <v>539</v>
      </c>
      <c r="J80" s="3" t="s">
        <v>540</v>
      </c>
      <c r="K80" s="3" t="s">
        <v>541</v>
      </c>
      <c r="L80" s="3" t="s">
        <v>542</v>
      </c>
      <c r="M80" s="20"/>
      <c r="N80" s="19">
        <f>H80*M80</f>
        <v>0</v>
      </c>
      <c r="O80" s="17" t="s">
        <v>0</v>
      </c>
    </row>
    <row r="81" spans="1:15" ht="12" customHeight="1" x14ac:dyDescent="0.2">
      <c r="A81" s="4" t="s">
        <v>543</v>
      </c>
      <c r="B81" s="18" t="str">
        <f>HYPERLINK("https://gardenstreet.ru/iva-celnolistnaya-khakuro-nishiki ", "Ива цельнолистная Хакуро Нишики")</f>
        <v>Ива цельнолистная Хакуро Нишики</v>
      </c>
      <c r="C81" s="16" t="s">
        <v>544</v>
      </c>
      <c r="D81" s="16" t="s">
        <v>544</v>
      </c>
      <c r="E81" s="16" t="s">
        <v>544</v>
      </c>
      <c r="F81" s="16" t="s">
        <v>544</v>
      </c>
      <c r="G81" s="4" t="s">
        <v>545</v>
      </c>
      <c r="H81" s="3" t="s">
        <v>546</v>
      </c>
      <c r="I81" s="3" t="s">
        <v>547</v>
      </c>
      <c r="J81" s="3" t="s">
        <v>548</v>
      </c>
      <c r="K81" s="3" t="s">
        <v>549</v>
      </c>
      <c r="L81" s="3" t="s">
        <v>550</v>
      </c>
      <c r="M81" s="20"/>
      <c r="N81" s="19">
        <f>H81*M81</f>
        <v>0</v>
      </c>
      <c r="O81" s="17" t="s">
        <v>0</v>
      </c>
    </row>
    <row r="82" spans="1:15" ht="4.3499999999999996" customHeight="1" x14ac:dyDescent="0.2"/>
    <row r="83" spans="1:15" ht="14.25" customHeight="1" x14ac:dyDescent="0.2">
      <c r="A83" s="13" t="s">
        <v>551</v>
      </c>
      <c r="B83" s="13" t="s">
        <v>552</v>
      </c>
      <c r="C83" s="13" t="s">
        <v>551</v>
      </c>
      <c r="D83" s="13" t="s">
        <v>551</v>
      </c>
      <c r="E83" s="13" t="s">
        <v>551</v>
      </c>
      <c r="F83" s="13" t="s">
        <v>551</v>
      </c>
      <c r="G83" s="13" t="s">
        <v>551</v>
      </c>
      <c r="H83" s="13" t="s">
        <v>551</v>
      </c>
      <c r="I83" s="13" t="s">
        <v>551</v>
      </c>
      <c r="J83" s="13" t="s">
        <v>551</v>
      </c>
      <c r="K83" s="13" t="s">
        <v>551</v>
      </c>
      <c r="L83" s="13" t="s">
        <v>551</v>
      </c>
      <c r="M83" s="13" t="s">
        <v>551</v>
      </c>
      <c r="N83" s="13" t="s">
        <v>551</v>
      </c>
      <c r="O83" s="13" t="s">
        <v>551</v>
      </c>
    </row>
    <row r="84" spans="1:15" ht="22.9" customHeight="1" x14ac:dyDescent="0.2">
      <c r="A84" s="1" t="s">
        <v>553</v>
      </c>
      <c r="B84" s="14" t="s">
        <v>554</v>
      </c>
      <c r="C84" s="14" t="s">
        <v>554</v>
      </c>
      <c r="D84" s="14" t="s">
        <v>554</v>
      </c>
      <c r="E84" s="14" t="s">
        <v>554</v>
      </c>
      <c r="F84" s="14" t="s">
        <v>554</v>
      </c>
      <c r="G84" s="2" t="s">
        <v>555</v>
      </c>
      <c r="H84" s="1" t="s">
        <v>556</v>
      </c>
      <c r="I84" s="1" t="s">
        <v>557</v>
      </c>
      <c r="J84" s="1" t="s">
        <v>558</v>
      </c>
      <c r="K84" s="1" t="s">
        <v>559</v>
      </c>
      <c r="L84" s="1" t="s">
        <v>560</v>
      </c>
      <c r="M84" s="1" t="s">
        <v>561</v>
      </c>
      <c r="N84" s="15" t="s">
        <v>562</v>
      </c>
      <c r="O84" s="15" t="s">
        <v>562</v>
      </c>
    </row>
    <row r="85" spans="1:15" ht="12" customHeight="1" x14ac:dyDescent="0.2">
      <c r="A85" s="4" t="s">
        <v>563</v>
      </c>
      <c r="B85" s="18" t="str">
        <f>HYPERLINK("https://gardenstreet.ru/kalina-obyknovennaya ", "Калина обыкновенная")</f>
        <v>Калина обыкновенная</v>
      </c>
      <c r="C85" s="16" t="s">
        <v>564</v>
      </c>
      <c r="D85" s="16" t="s">
        <v>565</v>
      </c>
      <c r="E85" s="16" t="s">
        <v>566</v>
      </c>
      <c r="F85" s="16" t="s">
        <v>567</v>
      </c>
      <c r="G85" s="4" t="s">
        <v>568</v>
      </c>
      <c r="H85" s="3" t="s">
        <v>569</v>
      </c>
      <c r="I85" s="3" t="s">
        <v>570</v>
      </c>
      <c r="J85" s="3" t="s">
        <v>571</v>
      </c>
      <c r="K85" s="3" t="s">
        <v>572</v>
      </c>
      <c r="L85" s="3" t="s">
        <v>573</v>
      </c>
      <c r="M85" s="20"/>
      <c r="N85" s="19">
        <f>H85*M85</f>
        <v>0</v>
      </c>
      <c r="O85" s="17" t="s">
        <v>0</v>
      </c>
    </row>
    <row r="86" spans="1:15" ht="9" customHeight="1" x14ac:dyDescent="0.2"/>
    <row r="87" spans="1:15" ht="14.25" customHeight="1" x14ac:dyDescent="0.2">
      <c r="A87" s="13" t="s">
        <v>574</v>
      </c>
      <c r="B87" s="13" t="s">
        <v>575</v>
      </c>
      <c r="C87" s="13" t="s">
        <v>576</v>
      </c>
      <c r="D87" s="13" t="s">
        <v>574</v>
      </c>
      <c r="E87" s="13" t="s">
        <v>574</v>
      </c>
      <c r="F87" s="13" t="s">
        <v>574</v>
      </c>
      <c r="G87" s="13" t="s">
        <v>574</v>
      </c>
      <c r="H87" s="13" t="s">
        <v>574</v>
      </c>
      <c r="I87" s="13" t="s">
        <v>574</v>
      </c>
      <c r="J87" s="13" t="s">
        <v>574</v>
      </c>
      <c r="K87" s="13" t="s">
        <v>574</v>
      </c>
      <c r="L87" s="13" t="s">
        <v>574</v>
      </c>
      <c r="M87" s="13" t="s">
        <v>574</v>
      </c>
      <c r="N87" s="13" t="s">
        <v>574</v>
      </c>
      <c r="O87" s="13" t="s">
        <v>574</v>
      </c>
    </row>
    <row r="88" spans="1:15" ht="22.9" customHeight="1" x14ac:dyDescent="0.2">
      <c r="A88" s="1" t="s">
        <v>577</v>
      </c>
      <c r="B88" s="14" t="s">
        <v>578</v>
      </c>
      <c r="C88" s="14" t="s">
        <v>554</v>
      </c>
      <c r="D88" s="14" t="s">
        <v>554</v>
      </c>
      <c r="E88" s="14" t="s">
        <v>554</v>
      </c>
      <c r="F88" s="14" t="s">
        <v>554</v>
      </c>
      <c r="G88" s="2" t="s">
        <v>555</v>
      </c>
      <c r="H88" s="1" t="s">
        <v>579</v>
      </c>
      <c r="I88" s="1" t="s">
        <v>580</v>
      </c>
      <c r="J88" s="1" t="s">
        <v>581</v>
      </c>
      <c r="K88" s="1" t="s">
        <v>582</v>
      </c>
      <c r="L88" s="1" t="s">
        <v>583</v>
      </c>
      <c r="M88" s="1" t="s">
        <v>584</v>
      </c>
      <c r="N88" s="15" t="s">
        <v>585</v>
      </c>
      <c r="O88" s="15" t="s">
        <v>585</v>
      </c>
    </row>
    <row r="89" spans="1:15" ht="12" customHeight="1" x14ac:dyDescent="0.2">
      <c r="A89" s="4" t="s">
        <v>586</v>
      </c>
      <c r="B89" s="18" t="str">
        <f>HYPERLINK("https://gardenstreet.ru/kizilnik-lezhachij-kvin-of-karpet ", "Кизильник лежачий Квин оф Карпет")</f>
        <v>Кизильник лежачий Квин оф Карпет</v>
      </c>
      <c r="C89" s="16" t="s">
        <v>587</v>
      </c>
      <c r="D89" s="16" t="s">
        <v>588</v>
      </c>
      <c r="E89" s="16" t="s">
        <v>589</v>
      </c>
      <c r="F89" s="16" t="s">
        <v>590</v>
      </c>
      <c r="G89" s="4" t="s">
        <v>591</v>
      </c>
      <c r="H89" s="3" t="s">
        <v>592</v>
      </c>
      <c r="I89" s="3" t="s">
        <v>593</v>
      </c>
      <c r="J89" s="3" t="s">
        <v>594</v>
      </c>
      <c r="K89" s="3" t="s">
        <v>595</v>
      </c>
      <c r="L89" s="3" t="s">
        <v>596</v>
      </c>
      <c r="M89" s="20"/>
      <c r="N89" s="19">
        <f>H89*M89</f>
        <v>0</v>
      </c>
      <c r="O89" s="17" t="s">
        <v>0</v>
      </c>
    </row>
    <row r="90" spans="1:15" ht="12" customHeight="1" x14ac:dyDescent="0.2">
      <c r="A90" s="4" t="s">
        <v>597</v>
      </c>
      <c r="B90" s="18" t="str">
        <f>HYPERLINK("https://gardenstreet.ru/kizilnik-lezhachij-kvin-of-karpet ", "Кизильник лежачий Квин оф Карпет")</f>
        <v>Кизильник лежачий Квин оф Карпет</v>
      </c>
      <c r="C90" s="16" t="s">
        <v>598</v>
      </c>
      <c r="D90" s="16" t="s">
        <v>599</v>
      </c>
      <c r="E90" s="16" t="s">
        <v>600</v>
      </c>
      <c r="F90" s="16" t="s">
        <v>601</v>
      </c>
      <c r="G90" s="4" t="s">
        <v>602</v>
      </c>
      <c r="H90" s="3" t="s">
        <v>603</v>
      </c>
      <c r="I90" s="3" t="s">
        <v>604</v>
      </c>
      <c r="J90" s="3" t="s">
        <v>304</v>
      </c>
      <c r="K90" s="3" t="s">
        <v>605</v>
      </c>
      <c r="L90" s="3" t="s">
        <v>606</v>
      </c>
      <c r="M90" s="20"/>
      <c r="N90" s="19">
        <f>H90*M90</f>
        <v>0</v>
      </c>
      <c r="O90" s="17" t="s">
        <v>0</v>
      </c>
    </row>
    <row r="91" spans="1:15" ht="9" customHeight="1" x14ac:dyDescent="0.2"/>
    <row r="92" spans="1:15" ht="14.25" customHeight="1" x14ac:dyDescent="0.2">
      <c r="A92" s="13" t="s">
        <v>607</v>
      </c>
      <c r="B92" s="13" t="s">
        <v>607</v>
      </c>
      <c r="C92" s="13" t="s">
        <v>607</v>
      </c>
      <c r="D92" s="13" t="s">
        <v>607</v>
      </c>
      <c r="E92" s="13" t="s">
        <v>607</v>
      </c>
      <c r="F92" s="13" t="s">
        <v>607</v>
      </c>
      <c r="G92" s="13" t="s">
        <v>607</v>
      </c>
      <c r="H92" s="13" t="s">
        <v>607</v>
      </c>
      <c r="I92" s="13" t="s">
        <v>607</v>
      </c>
      <c r="J92" s="13" t="s">
        <v>607</v>
      </c>
      <c r="K92" s="13" t="s">
        <v>607</v>
      </c>
      <c r="L92" s="13" t="s">
        <v>607</v>
      </c>
      <c r="M92" s="13" t="s">
        <v>607</v>
      </c>
      <c r="N92" s="13" t="s">
        <v>607</v>
      </c>
      <c r="O92" s="13" t="s">
        <v>607</v>
      </c>
    </row>
    <row r="93" spans="1:15" ht="22.9" customHeight="1" x14ac:dyDescent="0.2">
      <c r="A93" s="1" t="s">
        <v>608</v>
      </c>
      <c r="B93" s="14" t="s">
        <v>609</v>
      </c>
      <c r="C93" s="14" t="s">
        <v>609</v>
      </c>
      <c r="D93" s="14" t="s">
        <v>609</v>
      </c>
      <c r="E93" s="14" t="s">
        <v>609</v>
      </c>
      <c r="F93" s="14" t="s">
        <v>609</v>
      </c>
      <c r="G93" s="2" t="s">
        <v>610</v>
      </c>
      <c r="H93" s="1" t="s">
        <v>611</v>
      </c>
      <c r="I93" s="1" t="s">
        <v>612</v>
      </c>
      <c r="J93" s="1" t="s">
        <v>613</v>
      </c>
      <c r="K93" s="1" t="s">
        <v>614</v>
      </c>
      <c r="L93" s="1" t="s">
        <v>615</v>
      </c>
      <c r="M93" s="1" t="s">
        <v>616</v>
      </c>
      <c r="N93" s="15" t="s">
        <v>617</v>
      </c>
      <c r="O93" s="15" t="s">
        <v>617</v>
      </c>
    </row>
    <row r="94" spans="1:15" ht="12" customHeight="1" x14ac:dyDescent="0.2">
      <c r="A94" s="4" t="s">
        <v>618</v>
      </c>
      <c r="B94" s="18" t="str">
        <f>HYPERLINK("https://gardenstreet.ru/lapchatka-kustarnikovaya-danni-boj ", "Лапчатка кустарниковая Данни Бой")</f>
        <v>Лапчатка кустарниковая Данни Бой</v>
      </c>
      <c r="C94" s="16" t="s">
        <v>619</v>
      </c>
      <c r="D94" s="16" t="s">
        <v>620</v>
      </c>
      <c r="E94" s="16" t="s">
        <v>621</v>
      </c>
      <c r="F94" s="16" t="s">
        <v>622</v>
      </c>
      <c r="G94" s="4" t="s">
        <v>623</v>
      </c>
      <c r="H94" s="3" t="s">
        <v>624</v>
      </c>
      <c r="I94" s="3" t="s">
        <v>625</v>
      </c>
      <c r="J94" s="3" t="s">
        <v>626</v>
      </c>
      <c r="K94" s="3" t="s">
        <v>627</v>
      </c>
      <c r="L94" s="3" t="s">
        <v>628</v>
      </c>
      <c r="M94" s="20"/>
      <c r="N94" s="19">
        <f>H94*M94</f>
        <v>0</v>
      </c>
      <c r="O94" s="17" t="s">
        <v>0</v>
      </c>
    </row>
    <row r="95" spans="1:15" ht="12" customHeight="1" x14ac:dyDescent="0.2">
      <c r="A95" s="4" t="s">
        <v>629</v>
      </c>
      <c r="B95" s="18" t="str">
        <f>HYPERLINK("https://gardenstreet.ru/lapchatka-kustarnikovaya-pink-kvin ", "Лапчатка кустарниковая Пинк Квин")</f>
        <v>Лапчатка кустарниковая Пинк Квин</v>
      </c>
      <c r="C95" s="16" t="s">
        <v>630</v>
      </c>
      <c r="D95" s="16" t="s">
        <v>631</v>
      </c>
      <c r="E95" s="16" t="s">
        <v>632</v>
      </c>
      <c r="F95" s="16" t="s">
        <v>633</v>
      </c>
      <c r="G95" s="4" t="s">
        <v>634</v>
      </c>
      <c r="H95" s="3" t="s">
        <v>635</v>
      </c>
      <c r="I95" s="3" t="s">
        <v>636</v>
      </c>
      <c r="J95" s="3" t="s">
        <v>637</v>
      </c>
      <c r="K95" s="3" t="s">
        <v>638</v>
      </c>
      <c r="L95" s="3" t="s">
        <v>639</v>
      </c>
      <c r="M95" s="20"/>
      <c r="N95" s="19">
        <f>H95*M95</f>
        <v>0</v>
      </c>
      <c r="O95" s="17" t="s">
        <v>0</v>
      </c>
    </row>
    <row r="96" spans="1:15" ht="12" customHeight="1" x14ac:dyDescent="0.2">
      <c r="A96" s="4" t="s">
        <v>640</v>
      </c>
      <c r="B96" s="18" t="str">
        <f>HYPERLINK("https://gardenstreet.ru/lapchatka-kustarnikovaya-snouflejk ", "Лапчатка кустарниковая Сноуфлейк")</f>
        <v>Лапчатка кустарниковая Сноуфлейк</v>
      </c>
      <c r="C96" s="16" t="s">
        <v>642</v>
      </c>
      <c r="D96" s="16" t="s">
        <v>641</v>
      </c>
      <c r="E96" s="16" t="s">
        <v>641</v>
      </c>
      <c r="F96" s="16" t="s">
        <v>641</v>
      </c>
      <c r="G96" s="4" t="s">
        <v>482</v>
      </c>
      <c r="H96" s="3" t="s">
        <v>643</v>
      </c>
      <c r="I96" s="3" t="s">
        <v>644</v>
      </c>
      <c r="J96" s="3" t="s">
        <v>645</v>
      </c>
      <c r="K96" s="3" t="s">
        <v>646</v>
      </c>
      <c r="L96" s="3" t="s">
        <v>647</v>
      </c>
      <c r="M96" s="20"/>
      <c r="N96" s="19">
        <f>H96*M96</f>
        <v>0</v>
      </c>
      <c r="O96" s="17" t="s">
        <v>0</v>
      </c>
    </row>
    <row r="97" spans="1:15" ht="12" customHeight="1" x14ac:dyDescent="0.2">
      <c r="A97" s="4" t="s">
        <v>648</v>
      </c>
      <c r="B97" s="18" t="str">
        <f>HYPERLINK("https://gardenstreet.ru/lapchatka-kustarnikovaya-snouflejk ", "Лапчатка кустарниковая Сноуфлейк")</f>
        <v>Лапчатка кустарниковая Сноуфлейк</v>
      </c>
      <c r="C97" s="16" t="s">
        <v>649</v>
      </c>
      <c r="D97" s="16" t="s">
        <v>650</v>
      </c>
      <c r="E97" s="16" t="s">
        <v>651</v>
      </c>
      <c r="F97" s="16" t="s">
        <v>652</v>
      </c>
      <c r="G97" s="4" t="s">
        <v>653</v>
      </c>
      <c r="H97" s="3" t="s">
        <v>654</v>
      </c>
      <c r="I97" s="3" t="s">
        <v>655</v>
      </c>
      <c r="J97" s="3" t="s">
        <v>656</v>
      </c>
      <c r="K97" s="3" t="s">
        <v>657</v>
      </c>
      <c r="L97" s="3" t="s">
        <v>658</v>
      </c>
      <c r="M97" s="20"/>
      <c r="N97" s="19">
        <f>H97*M97</f>
        <v>0</v>
      </c>
      <c r="O97" s="17" t="s">
        <v>0</v>
      </c>
    </row>
    <row r="98" spans="1:15" ht="12" customHeight="1" x14ac:dyDescent="0.2">
      <c r="A98" s="4" t="s">
        <v>659</v>
      </c>
      <c r="B98" s="18" t="str">
        <f>HYPERLINK("https://gardenstreet.ru/lapchatka-kustarnikovaya-tilford-krim ", "Лапчатка кустарниковая Тилфорд Крим")</f>
        <v>Лапчатка кустарниковая Тилфорд Крим</v>
      </c>
      <c r="C98" s="16" t="s">
        <v>660</v>
      </c>
      <c r="D98" s="16" t="s">
        <v>661</v>
      </c>
      <c r="E98" s="16" t="s">
        <v>662</v>
      </c>
      <c r="F98" s="16" t="s">
        <v>663</v>
      </c>
      <c r="G98" s="4" t="s">
        <v>482</v>
      </c>
      <c r="H98" s="3" t="s">
        <v>334</v>
      </c>
      <c r="I98" s="3" t="s">
        <v>664</v>
      </c>
      <c r="J98" s="3" t="s">
        <v>665</v>
      </c>
      <c r="K98" s="3" t="s">
        <v>666</v>
      </c>
      <c r="L98" s="3" t="s">
        <v>667</v>
      </c>
      <c r="M98" s="20"/>
      <c r="N98" s="19">
        <f>H98*M98</f>
        <v>0</v>
      </c>
      <c r="O98" s="17" t="s">
        <v>0</v>
      </c>
    </row>
    <row r="99" spans="1:15" ht="9" customHeight="1" x14ac:dyDescent="0.2"/>
    <row r="100" spans="1:15" ht="14.25" customHeight="1" x14ac:dyDescent="0.2">
      <c r="A100" s="13" t="s">
        <v>668</v>
      </c>
      <c r="B100" s="13" t="s">
        <v>668</v>
      </c>
      <c r="C100" s="13" t="s">
        <v>668</v>
      </c>
      <c r="D100" s="13" t="s">
        <v>668</v>
      </c>
      <c r="E100" s="13" t="s">
        <v>668</v>
      </c>
      <c r="F100" s="13" t="s">
        <v>668</v>
      </c>
      <c r="G100" s="13" t="s">
        <v>668</v>
      </c>
      <c r="H100" s="13" t="s">
        <v>668</v>
      </c>
      <c r="I100" s="13" t="s">
        <v>668</v>
      </c>
      <c r="J100" s="13" t="s">
        <v>668</v>
      </c>
      <c r="K100" s="13" t="s">
        <v>668</v>
      </c>
      <c r="L100" s="13" t="s">
        <v>668</v>
      </c>
      <c r="M100" s="13" t="s">
        <v>668</v>
      </c>
      <c r="N100" s="13" t="s">
        <v>668</v>
      </c>
      <c r="O100" s="13" t="s">
        <v>668</v>
      </c>
    </row>
    <row r="101" spans="1:15" ht="22.9" customHeight="1" x14ac:dyDescent="0.2">
      <c r="A101" s="1" t="s">
        <v>45</v>
      </c>
      <c r="B101" s="14" t="s">
        <v>669</v>
      </c>
      <c r="C101" s="14" t="s">
        <v>337</v>
      </c>
      <c r="D101" s="14" t="s">
        <v>337</v>
      </c>
      <c r="E101" s="14" t="s">
        <v>337</v>
      </c>
      <c r="F101" s="14" t="s">
        <v>337</v>
      </c>
      <c r="G101" s="2" t="s">
        <v>670</v>
      </c>
      <c r="H101" s="1" t="s">
        <v>671</v>
      </c>
      <c r="I101" s="1" t="s">
        <v>672</v>
      </c>
      <c r="J101" s="1" t="s">
        <v>673</v>
      </c>
      <c r="K101" s="1" t="s">
        <v>674</v>
      </c>
      <c r="L101" s="1" t="s">
        <v>675</v>
      </c>
      <c r="M101" s="1" t="s">
        <v>676</v>
      </c>
      <c r="N101" s="15" t="s">
        <v>677</v>
      </c>
      <c r="O101" s="15" t="s">
        <v>677</v>
      </c>
    </row>
    <row r="102" spans="1:15" ht="12" customHeight="1" x14ac:dyDescent="0.2">
      <c r="A102" s="4" t="s">
        <v>678</v>
      </c>
      <c r="B102" s="18" t="str">
        <f>HYPERLINK("https://gardenstreet.ru/devichij-vinograd ", "Девичий виноград")</f>
        <v>Девичий виноград</v>
      </c>
      <c r="C102" s="16" t="s">
        <v>679</v>
      </c>
      <c r="D102" s="16" t="s">
        <v>680</v>
      </c>
      <c r="E102" s="16" t="s">
        <v>681</v>
      </c>
      <c r="F102" s="16" t="s">
        <v>682</v>
      </c>
      <c r="G102" s="4" t="s">
        <v>683</v>
      </c>
      <c r="H102" s="3" t="s">
        <v>684</v>
      </c>
      <c r="I102" s="3" t="s">
        <v>685</v>
      </c>
      <c r="J102" s="3" t="s">
        <v>686</v>
      </c>
      <c r="K102" s="3" t="s">
        <v>687</v>
      </c>
      <c r="L102" s="3" t="s">
        <v>688</v>
      </c>
      <c r="M102" s="20"/>
      <c r="N102" s="19">
        <f>H102*M102</f>
        <v>0</v>
      </c>
      <c r="O102" s="17" t="s">
        <v>0</v>
      </c>
    </row>
    <row r="103" spans="1:15" ht="9" customHeight="1" x14ac:dyDescent="0.2"/>
    <row r="104" spans="1:15" ht="14.25" customHeight="1" x14ac:dyDescent="0.2">
      <c r="A104" s="13" t="s">
        <v>689</v>
      </c>
      <c r="B104" s="13" t="s">
        <v>689</v>
      </c>
      <c r="C104" s="13" t="s">
        <v>689</v>
      </c>
      <c r="D104" s="13" t="s">
        <v>689</v>
      </c>
      <c r="E104" s="13" t="s">
        <v>689</v>
      </c>
      <c r="F104" s="13" t="s">
        <v>689</v>
      </c>
      <c r="G104" s="13" t="s">
        <v>689</v>
      </c>
      <c r="H104" s="13" t="s">
        <v>689</v>
      </c>
      <c r="I104" s="13" t="s">
        <v>689</v>
      </c>
      <c r="J104" s="13" t="s">
        <v>689</v>
      </c>
      <c r="K104" s="13" t="s">
        <v>689</v>
      </c>
      <c r="L104" s="13" t="s">
        <v>689</v>
      </c>
      <c r="M104" s="13" t="s">
        <v>689</v>
      </c>
      <c r="N104" s="13" t="s">
        <v>689</v>
      </c>
      <c r="O104" s="13" t="s">
        <v>689</v>
      </c>
    </row>
    <row r="105" spans="1:15" ht="22.9" customHeight="1" x14ac:dyDescent="0.2">
      <c r="A105" s="1" t="s">
        <v>690</v>
      </c>
      <c r="B105" s="14" t="s">
        <v>691</v>
      </c>
      <c r="C105" s="14" t="s">
        <v>669</v>
      </c>
      <c r="D105" s="14" t="s">
        <v>669</v>
      </c>
      <c r="E105" s="14" t="s">
        <v>669</v>
      </c>
      <c r="F105" s="14" t="s">
        <v>669</v>
      </c>
      <c r="G105" s="2" t="s">
        <v>692</v>
      </c>
      <c r="H105" s="1" t="s">
        <v>693</v>
      </c>
      <c r="I105" s="1" t="s">
        <v>694</v>
      </c>
      <c r="J105" s="1" t="s">
        <v>695</v>
      </c>
      <c r="K105" s="1" t="s">
        <v>92</v>
      </c>
      <c r="L105" s="1" t="s">
        <v>696</v>
      </c>
      <c r="M105" s="1" t="s">
        <v>697</v>
      </c>
      <c r="N105" s="15" t="s">
        <v>698</v>
      </c>
      <c r="O105" s="15" t="s">
        <v>698</v>
      </c>
    </row>
    <row r="106" spans="1:15" ht="12" customHeight="1" x14ac:dyDescent="0.2">
      <c r="A106" s="4" t="s">
        <v>699</v>
      </c>
      <c r="B106" s="18" t="str">
        <f>HYPERLINK("https://gardenstreet.ru/mozhzhevelnik-gorizontalnyj-ajs-blyu ", "Можжевельник горизонтальный Айс Блю")</f>
        <v>Можжевельник горизонтальный Айс Блю</v>
      </c>
      <c r="C106" s="16" t="s">
        <v>700</v>
      </c>
      <c r="D106" s="16" t="s">
        <v>701</v>
      </c>
      <c r="E106" s="16" t="s">
        <v>702</v>
      </c>
      <c r="F106" s="16" t="s">
        <v>703</v>
      </c>
      <c r="G106" s="4" t="s">
        <v>704</v>
      </c>
      <c r="H106" s="3" t="s">
        <v>705</v>
      </c>
      <c r="I106" s="3" t="s">
        <v>706</v>
      </c>
      <c r="J106" s="3" t="s">
        <v>707</v>
      </c>
      <c r="K106" s="3" t="s">
        <v>708</v>
      </c>
      <c r="L106" s="3" t="s">
        <v>709</v>
      </c>
      <c r="M106" s="20"/>
      <c r="N106" s="19">
        <f>H106*M106</f>
        <v>0</v>
      </c>
      <c r="O106" s="17" t="s">
        <v>0</v>
      </c>
    </row>
    <row r="107" spans="1:15" ht="12" customHeight="1" x14ac:dyDescent="0.2">
      <c r="A107" s="4" t="s">
        <v>710</v>
      </c>
      <c r="B107" s="18" t="str">
        <f>HYPERLINK("https://gardenstreet.ru/mozhzhevelnik-gorizontalnyj-andorra-variegata ", "Можжевельник горизонтальный Андорра Вариегата")</f>
        <v>Можжевельник горизонтальный Андорра Вариегата</v>
      </c>
      <c r="C107" s="16" t="s">
        <v>712</v>
      </c>
      <c r="D107" s="16" t="s">
        <v>711</v>
      </c>
      <c r="E107" s="16" t="s">
        <v>711</v>
      </c>
      <c r="F107" s="16" t="s">
        <v>711</v>
      </c>
      <c r="G107" s="4" t="s">
        <v>713</v>
      </c>
      <c r="H107" s="3" t="s">
        <v>714</v>
      </c>
      <c r="I107" s="3" t="s">
        <v>715</v>
      </c>
      <c r="J107" s="3" t="s">
        <v>716</v>
      </c>
      <c r="K107" s="3" t="s">
        <v>717</v>
      </c>
      <c r="L107" s="3" t="s">
        <v>718</v>
      </c>
      <c r="M107" s="20"/>
      <c r="N107" s="19">
        <f>H107*M107</f>
        <v>0</v>
      </c>
      <c r="O107" s="17" t="s">
        <v>0</v>
      </c>
    </row>
    <row r="108" spans="1:15" ht="12" customHeight="1" x14ac:dyDescent="0.2">
      <c r="A108" s="4" t="s">
        <v>719</v>
      </c>
      <c r="B108" s="18" t="str">
        <f>HYPERLINK("https://gardenstreet.ru/mozhzhevelnik-gorizontalnyj-andorra-kompakt ", "Можжевельник горизонтальный Андорра Компакт")</f>
        <v>Можжевельник горизонтальный Андорра Компакт</v>
      </c>
      <c r="C108" s="16" t="s">
        <v>721</v>
      </c>
      <c r="D108" s="16" t="s">
        <v>720</v>
      </c>
      <c r="E108" s="16" t="s">
        <v>720</v>
      </c>
      <c r="F108" s="16" t="s">
        <v>720</v>
      </c>
      <c r="G108" s="4" t="s">
        <v>722</v>
      </c>
      <c r="H108" s="3" t="s">
        <v>723</v>
      </c>
      <c r="I108" s="3" t="s">
        <v>724</v>
      </c>
      <c r="J108" s="3" t="s">
        <v>725</v>
      </c>
      <c r="K108" s="3" t="s">
        <v>726</v>
      </c>
      <c r="L108" s="3" t="s">
        <v>727</v>
      </c>
      <c r="M108" s="20"/>
      <c r="N108" s="19">
        <f>H108*M108</f>
        <v>0</v>
      </c>
      <c r="O108" s="17" t="s">
        <v>0</v>
      </c>
    </row>
    <row r="109" spans="1:15" ht="12" customHeight="1" x14ac:dyDescent="0.2">
      <c r="A109" s="4" t="s">
        <v>728</v>
      </c>
      <c r="B109" s="18" t="str">
        <f>HYPERLINK("https://gardenstreet.ru/mozhzhevelnik-gorizontalnyj-blyu-chip ", "Можжевельник горизонтальный Блю Чип")</f>
        <v>Можжевельник горизонтальный Блю Чип</v>
      </c>
      <c r="C109" s="16" t="s">
        <v>729</v>
      </c>
      <c r="D109" s="16" t="s">
        <v>729</v>
      </c>
      <c r="E109" s="16" t="s">
        <v>729</v>
      </c>
      <c r="F109" s="16" t="s">
        <v>729</v>
      </c>
      <c r="G109" s="4" t="s">
        <v>730</v>
      </c>
      <c r="H109" s="3" t="s">
        <v>731</v>
      </c>
      <c r="I109" s="3" t="s">
        <v>732</v>
      </c>
      <c r="J109" s="3" t="s">
        <v>733</v>
      </c>
      <c r="K109" s="3" t="s">
        <v>734</v>
      </c>
      <c r="L109" s="3" t="s">
        <v>735</v>
      </c>
      <c r="M109" s="20"/>
      <c r="N109" s="19">
        <f>H109*M109</f>
        <v>0</v>
      </c>
      <c r="O109" s="17" t="s">
        <v>0</v>
      </c>
    </row>
    <row r="110" spans="1:15" ht="12" customHeight="1" x14ac:dyDescent="0.2">
      <c r="A110" s="4" t="s">
        <v>736</v>
      </c>
      <c r="B110" s="18" t="str">
        <f>HYPERLINK("https://gardenstreet.ru/mozhzhevelnik-gorizontalnyj-princ-uehlskij ", "Можжевельник горизонтальный Принц Уэльский")</f>
        <v>Можжевельник горизонтальный Принц Уэльский</v>
      </c>
      <c r="C110" s="16" t="s">
        <v>738</v>
      </c>
      <c r="D110" s="16" t="s">
        <v>739</v>
      </c>
      <c r="E110" s="16" t="s">
        <v>740</v>
      </c>
      <c r="F110" s="16" t="s">
        <v>741</v>
      </c>
      <c r="G110" s="4" t="s">
        <v>742</v>
      </c>
      <c r="H110" s="3" t="s">
        <v>743</v>
      </c>
      <c r="I110" s="3" t="s">
        <v>744</v>
      </c>
      <c r="J110" s="3" t="s">
        <v>745</v>
      </c>
      <c r="K110" s="3" t="s">
        <v>746</v>
      </c>
      <c r="L110" s="3" t="s">
        <v>747</v>
      </c>
      <c r="M110" s="20"/>
      <c r="N110" s="19">
        <f>H110*M110</f>
        <v>0</v>
      </c>
      <c r="O110" s="17" t="s">
        <v>0</v>
      </c>
    </row>
    <row r="111" spans="1:15" ht="12" customHeight="1" x14ac:dyDescent="0.2">
      <c r="A111" s="4" t="s">
        <v>748</v>
      </c>
      <c r="B111" s="18" t="str">
        <f>HYPERLINK("https://gardenstreet.ru/mozhzhevelnik-gorizontalnyj-princ-uehlskij ", "Можжевельник горизонтальный Принц Уэльский")</f>
        <v>Можжевельник горизонтальный Принц Уэльский</v>
      </c>
      <c r="C111" s="16" t="s">
        <v>737</v>
      </c>
      <c r="D111" s="16" t="s">
        <v>737</v>
      </c>
      <c r="E111" s="16" t="s">
        <v>737</v>
      </c>
      <c r="F111" s="16" t="s">
        <v>737</v>
      </c>
      <c r="G111" s="4" t="s">
        <v>749</v>
      </c>
      <c r="H111" s="3" t="s">
        <v>750</v>
      </c>
      <c r="I111" s="3" t="s">
        <v>751</v>
      </c>
      <c r="J111" s="3" t="s">
        <v>752</v>
      </c>
      <c r="K111" s="3" t="s">
        <v>753</v>
      </c>
      <c r="L111" s="3" t="s">
        <v>754</v>
      </c>
      <c r="M111" s="20"/>
      <c r="N111" s="19">
        <f>H111*M111</f>
        <v>0</v>
      </c>
      <c r="O111" s="17" t="s">
        <v>0</v>
      </c>
    </row>
    <row r="112" spans="1:15" ht="12" customHeight="1" x14ac:dyDescent="0.2">
      <c r="A112" s="4" t="s">
        <v>755</v>
      </c>
      <c r="B112" s="18" t="str">
        <f>HYPERLINK("https://gardenstreet.ru/mozhzhevelnik-gorizontalnyj-princ-uehlskij ", "Можжевельник горизонтальный Принц Уэльский")</f>
        <v>Можжевельник горизонтальный Принц Уэльский</v>
      </c>
      <c r="C112" s="16" t="s">
        <v>756</v>
      </c>
      <c r="D112" s="16" t="s">
        <v>756</v>
      </c>
      <c r="E112" s="16" t="s">
        <v>756</v>
      </c>
      <c r="F112" s="16" t="s">
        <v>756</v>
      </c>
      <c r="G112" s="4" t="s">
        <v>757</v>
      </c>
      <c r="H112" s="3" t="s">
        <v>758</v>
      </c>
      <c r="I112" s="3" t="s">
        <v>759</v>
      </c>
      <c r="J112" s="3" t="s">
        <v>760</v>
      </c>
      <c r="K112" s="3" t="s">
        <v>761</v>
      </c>
      <c r="L112" s="3" t="s">
        <v>762</v>
      </c>
      <c r="M112" s="20"/>
      <c r="N112" s="19">
        <f>H112*M112</f>
        <v>0</v>
      </c>
      <c r="O112" s="17" t="s">
        <v>0</v>
      </c>
    </row>
    <row r="113" spans="1:15" ht="12" customHeight="1" x14ac:dyDescent="0.2">
      <c r="A113" s="4" t="s">
        <v>763</v>
      </c>
      <c r="B113" s="18" t="str">
        <f>HYPERLINK("https://gardenstreet.ru/mozhzhevelnik-kazackij-blyu-donau ", "Можжевельник казацкий Блю Донау")</f>
        <v>Можжевельник казацкий Блю Донау</v>
      </c>
      <c r="C113" s="16" t="s">
        <v>764</v>
      </c>
      <c r="D113" s="16" t="s">
        <v>765</v>
      </c>
      <c r="E113" s="16" t="s">
        <v>766</v>
      </c>
      <c r="F113" s="16" t="s">
        <v>767</v>
      </c>
      <c r="G113" s="4" t="s">
        <v>768</v>
      </c>
      <c r="H113" s="3" t="s">
        <v>769</v>
      </c>
      <c r="I113" s="3" t="s">
        <v>770</v>
      </c>
      <c r="J113" s="3" t="s">
        <v>771</v>
      </c>
      <c r="K113" s="3" t="s">
        <v>772</v>
      </c>
      <c r="L113" s="3" t="s">
        <v>773</v>
      </c>
      <c r="M113" s="20"/>
      <c r="N113" s="19">
        <f>H113*M113</f>
        <v>0</v>
      </c>
      <c r="O113" s="17" t="s">
        <v>0</v>
      </c>
    </row>
    <row r="114" spans="1:15" ht="12" customHeight="1" x14ac:dyDescent="0.2">
      <c r="A114" s="4" t="s">
        <v>774</v>
      </c>
      <c r="B114" s="18" t="str">
        <f>HYPERLINK("https://gardenstreet.ru/mozhzhevelnik-kazackij-tamariscifolia ", "Можжевельник казацкий Тамарисцифолия")</f>
        <v>Можжевельник казацкий Тамарисцифолия</v>
      </c>
      <c r="C114" s="16" t="s">
        <v>776</v>
      </c>
      <c r="D114" s="16" t="s">
        <v>775</v>
      </c>
      <c r="E114" s="16" t="s">
        <v>775</v>
      </c>
      <c r="F114" s="16" t="s">
        <v>775</v>
      </c>
      <c r="G114" s="4" t="s">
        <v>777</v>
      </c>
      <c r="H114" s="3" t="s">
        <v>778</v>
      </c>
      <c r="I114" s="3" t="s">
        <v>779</v>
      </c>
      <c r="J114" s="3" t="s">
        <v>780</v>
      </c>
      <c r="K114" s="3" t="s">
        <v>781</v>
      </c>
      <c r="L114" s="3" t="s">
        <v>782</v>
      </c>
      <c r="M114" s="20"/>
      <c r="N114" s="19">
        <f>H114*M114</f>
        <v>0</v>
      </c>
      <c r="O114" s="17" t="s">
        <v>0</v>
      </c>
    </row>
    <row r="115" spans="1:15" ht="12" customHeight="1" x14ac:dyDescent="0.2">
      <c r="A115" s="4" t="s">
        <v>783</v>
      </c>
      <c r="B115" s="18" t="str">
        <f>HYPERLINK("https://gardenstreet.ru/mozhzhevelnik-kazatskiy-khiksi ", "Можжевельник казацкий Хикси")</f>
        <v>Можжевельник казацкий Хикси</v>
      </c>
      <c r="C115" s="16" t="s">
        <v>784</v>
      </c>
      <c r="D115" s="16" t="s">
        <v>784</v>
      </c>
      <c r="E115" s="16" t="s">
        <v>784</v>
      </c>
      <c r="F115" s="16" t="s">
        <v>784</v>
      </c>
      <c r="G115" s="4" t="s">
        <v>785</v>
      </c>
      <c r="H115" s="3" t="s">
        <v>786</v>
      </c>
      <c r="I115" s="3" t="s">
        <v>787</v>
      </c>
      <c r="J115" s="3" t="s">
        <v>788</v>
      </c>
      <c r="K115" s="3" t="s">
        <v>789</v>
      </c>
      <c r="L115" s="3" t="s">
        <v>790</v>
      </c>
      <c r="M115" s="20"/>
      <c r="N115" s="19">
        <f>H115*M115</f>
        <v>0</v>
      </c>
      <c r="O115" s="17" t="s">
        <v>0</v>
      </c>
    </row>
    <row r="116" spans="1:15" ht="12" customHeight="1" x14ac:dyDescent="0.2">
      <c r="A116" s="4" t="s">
        <v>791</v>
      </c>
      <c r="B116" s="18" t="str">
        <f>HYPERLINK("https://gardenstreet.ru/mozhzhevelnik-skalnyj-blyu-arrou ", "Можжевельник скальный Блю Арроу")</f>
        <v>Можжевельник скальный Блю Арроу</v>
      </c>
      <c r="C116" s="16" t="s">
        <v>792</v>
      </c>
      <c r="D116" s="16" t="s">
        <v>792</v>
      </c>
      <c r="E116" s="16" t="s">
        <v>792</v>
      </c>
      <c r="F116" s="16" t="s">
        <v>792</v>
      </c>
      <c r="G116" s="4" t="s">
        <v>793</v>
      </c>
      <c r="H116" s="3" t="s">
        <v>794</v>
      </c>
      <c r="I116" s="3" t="s">
        <v>795</v>
      </c>
      <c r="J116" s="3" t="s">
        <v>796</v>
      </c>
      <c r="K116" s="3" t="s">
        <v>797</v>
      </c>
      <c r="L116" s="3" t="s">
        <v>798</v>
      </c>
      <c r="M116" s="20"/>
      <c r="N116" s="19">
        <f>H116*M116</f>
        <v>0</v>
      </c>
      <c r="O116" s="17" t="s">
        <v>0</v>
      </c>
    </row>
    <row r="117" spans="1:15" ht="12" customHeight="1" x14ac:dyDescent="0.2">
      <c r="A117" s="4" t="s">
        <v>799</v>
      </c>
      <c r="B117" s="18" t="str">
        <f>HYPERLINK("https://gardenstreet.ru/mozhzhevelnik-srednij-mint-dzhulep ", "Можжевельник средний Минт Джулеп")</f>
        <v>Можжевельник средний Минт Джулеп</v>
      </c>
      <c r="C117" s="16" t="s">
        <v>800</v>
      </c>
      <c r="D117" s="16" t="s">
        <v>800</v>
      </c>
      <c r="E117" s="16" t="s">
        <v>800</v>
      </c>
      <c r="F117" s="16" t="s">
        <v>800</v>
      </c>
      <c r="G117" s="4" t="s">
        <v>801</v>
      </c>
      <c r="H117" s="3" t="s">
        <v>802</v>
      </c>
      <c r="I117" s="3" t="s">
        <v>803</v>
      </c>
      <c r="J117" s="3" t="s">
        <v>304</v>
      </c>
      <c r="K117" s="3" t="s">
        <v>804</v>
      </c>
      <c r="L117" s="3" t="s">
        <v>805</v>
      </c>
      <c r="M117" s="20"/>
      <c r="N117" s="19">
        <f>H117*M117</f>
        <v>0</v>
      </c>
      <c r="O117" s="17" t="s">
        <v>0</v>
      </c>
    </row>
    <row r="118" spans="1:15" ht="12" customHeight="1" x14ac:dyDescent="0.2">
      <c r="A118" s="4" t="s">
        <v>806</v>
      </c>
      <c r="B118" s="18" t="str">
        <f>HYPERLINK("https://gardenstreet.ru/mozhzhevelnik-cheshujchatyj-kholger ", "Можжевельник чешуйчатый Холгер")</f>
        <v>Можжевельник чешуйчатый Холгер</v>
      </c>
      <c r="C118" s="16" t="s">
        <v>807</v>
      </c>
      <c r="D118" s="16" t="s">
        <v>807</v>
      </c>
      <c r="E118" s="16" t="s">
        <v>807</v>
      </c>
      <c r="F118" s="16" t="s">
        <v>807</v>
      </c>
      <c r="G118" s="4" t="s">
        <v>808</v>
      </c>
      <c r="H118" s="3" t="s">
        <v>809</v>
      </c>
      <c r="I118" s="3" t="s">
        <v>810</v>
      </c>
      <c r="J118" s="3" t="s">
        <v>811</v>
      </c>
      <c r="K118" s="3" t="s">
        <v>812</v>
      </c>
      <c r="L118" s="3" t="s">
        <v>813</v>
      </c>
      <c r="M118" s="20"/>
      <c r="N118" s="19">
        <f>H118*M118</f>
        <v>0</v>
      </c>
      <c r="O118" s="17" t="s">
        <v>0</v>
      </c>
    </row>
    <row r="119" spans="1:15" ht="9" customHeight="1" x14ac:dyDescent="0.2"/>
    <row r="120" spans="1:15" ht="14.25" customHeight="1" x14ac:dyDescent="0.2">
      <c r="A120" s="13" t="s">
        <v>814</v>
      </c>
      <c r="B120" s="13" t="s">
        <v>814</v>
      </c>
      <c r="C120" s="13" t="s">
        <v>814</v>
      </c>
      <c r="D120" s="13" t="s">
        <v>814</v>
      </c>
      <c r="E120" s="13" t="s">
        <v>814</v>
      </c>
      <c r="F120" s="13" t="s">
        <v>814</v>
      </c>
      <c r="G120" s="13" t="s">
        <v>814</v>
      </c>
      <c r="H120" s="13" t="s">
        <v>814</v>
      </c>
      <c r="I120" s="13" t="s">
        <v>814</v>
      </c>
      <c r="J120" s="13" t="s">
        <v>814</v>
      </c>
      <c r="K120" s="13" t="s">
        <v>814</v>
      </c>
      <c r="L120" s="13" t="s">
        <v>814</v>
      </c>
      <c r="M120" s="13" t="s">
        <v>814</v>
      </c>
      <c r="N120" s="13" t="s">
        <v>814</v>
      </c>
      <c r="O120" s="13" t="s">
        <v>814</v>
      </c>
    </row>
    <row r="121" spans="1:15" ht="22.9" customHeight="1" x14ac:dyDescent="0.2">
      <c r="A121" s="1" t="s">
        <v>815</v>
      </c>
      <c r="B121" s="14" t="s">
        <v>609</v>
      </c>
      <c r="C121" s="14" t="s">
        <v>609</v>
      </c>
      <c r="D121" s="14" t="s">
        <v>609</v>
      </c>
      <c r="E121" s="14" t="s">
        <v>609</v>
      </c>
      <c r="F121" s="14" t="s">
        <v>609</v>
      </c>
      <c r="G121" s="2" t="s">
        <v>610</v>
      </c>
      <c r="H121" s="1" t="s">
        <v>611</v>
      </c>
      <c r="I121" s="1" t="s">
        <v>816</v>
      </c>
      <c r="J121" s="1" t="s">
        <v>817</v>
      </c>
      <c r="K121" s="1" t="s">
        <v>818</v>
      </c>
      <c r="L121" s="1" t="s">
        <v>615</v>
      </c>
      <c r="M121" s="1" t="s">
        <v>819</v>
      </c>
      <c r="N121" s="15" t="s">
        <v>820</v>
      </c>
      <c r="O121" s="15" t="s">
        <v>820</v>
      </c>
    </row>
    <row r="122" spans="1:15" ht="1.5" customHeight="1" x14ac:dyDescent="0.2"/>
    <row r="123" spans="1:15" ht="12" customHeight="1" x14ac:dyDescent="0.2">
      <c r="A123" s="4" t="s">
        <v>821</v>
      </c>
      <c r="B123" s="18" t="str">
        <f>HYPERLINK("https://gardenstreet.ru/ochitok-vidnyj-kherbstrfrojde ", "Очиток видный Хербстфройде")</f>
        <v>Очиток видный Хербстфройде</v>
      </c>
      <c r="C123" s="16" t="s">
        <v>822</v>
      </c>
      <c r="D123" s="16" t="s">
        <v>822</v>
      </c>
      <c r="E123" s="16" t="s">
        <v>822</v>
      </c>
      <c r="F123" s="16" t="s">
        <v>822</v>
      </c>
      <c r="G123" s="4" t="s">
        <v>823</v>
      </c>
      <c r="H123" s="3" t="s">
        <v>824</v>
      </c>
      <c r="I123" s="3" t="s">
        <v>825</v>
      </c>
      <c r="J123" s="3" t="s">
        <v>826</v>
      </c>
      <c r="K123" s="3" t="s">
        <v>827</v>
      </c>
      <c r="L123" s="3" t="s">
        <v>828</v>
      </c>
      <c r="M123" s="20"/>
      <c r="N123" s="19">
        <f>H123*M123</f>
        <v>0</v>
      </c>
      <c r="O123" s="17" t="s">
        <v>0</v>
      </c>
    </row>
    <row r="124" spans="1:15" ht="12" customHeight="1" x14ac:dyDescent="0.2">
      <c r="A124" s="4" t="s">
        <v>829</v>
      </c>
      <c r="B124" s="18" t="str">
        <f>HYPERLINK("https://gardenstreet.ru/ochitok-vidnyj-khot-staff ", "Очиток видный Хот Стафф")</f>
        <v>Очиток видный Хот Стафф</v>
      </c>
      <c r="C124" s="16" t="s">
        <v>830</v>
      </c>
      <c r="D124" s="16" t="s">
        <v>831</v>
      </c>
      <c r="E124" s="16" t="s">
        <v>830</v>
      </c>
      <c r="F124" s="16" t="s">
        <v>830</v>
      </c>
      <c r="G124" s="4" t="s">
        <v>832</v>
      </c>
      <c r="H124" s="3" t="s">
        <v>833</v>
      </c>
      <c r="I124" s="3" t="s">
        <v>834</v>
      </c>
      <c r="J124" s="3" t="s">
        <v>835</v>
      </c>
      <c r="K124" s="3" t="s">
        <v>836</v>
      </c>
      <c r="L124" s="3" t="s">
        <v>837</v>
      </c>
      <c r="M124" s="20"/>
      <c r="N124" s="19">
        <f>H124*M124</f>
        <v>0</v>
      </c>
      <c r="O124" s="17" t="s">
        <v>0</v>
      </c>
    </row>
    <row r="125" spans="1:15" ht="12" customHeight="1" x14ac:dyDescent="0.2">
      <c r="A125" s="4" t="s">
        <v>838</v>
      </c>
      <c r="B125" s="18" t="str">
        <f>HYPERLINK("https://gardenstreet.ru/ochitok-globe-pink ", "Очиток Глобе Пинк")</f>
        <v>Очиток Глобе Пинк</v>
      </c>
      <c r="C125" s="16" t="s">
        <v>839</v>
      </c>
      <c r="D125" s="16" t="s">
        <v>839</v>
      </c>
      <c r="E125" s="16" t="s">
        <v>839</v>
      </c>
      <c r="F125" s="16" t="s">
        <v>839</v>
      </c>
      <c r="G125" s="4" t="s">
        <v>840</v>
      </c>
      <c r="H125" s="3" t="s">
        <v>247</v>
      </c>
      <c r="I125" s="3" t="s">
        <v>841</v>
      </c>
      <c r="J125" s="3" t="s">
        <v>842</v>
      </c>
      <c r="K125" s="3" t="s">
        <v>843</v>
      </c>
      <c r="L125" s="3" t="s">
        <v>844</v>
      </c>
      <c r="M125" s="20"/>
      <c r="N125" s="19">
        <f>H125*M125</f>
        <v>0</v>
      </c>
      <c r="O125" s="17" t="s">
        <v>0</v>
      </c>
    </row>
    <row r="126" spans="1:15" ht="12" customHeight="1" x14ac:dyDescent="0.2">
      <c r="A126" s="4" t="s">
        <v>845</v>
      </c>
      <c r="B126" s="18" t="str">
        <f>HYPERLINK("https://gardenstreet.ru/ochitok-lozhnyy-dragons-blad ", "Очиток ложный Драгонс Блад")</f>
        <v>Очиток ложный Драгонс Блад</v>
      </c>
      <c r="C126" s="16" t="s">
        <v>846</v>
      </c>
      <c r="D126" s="16" t="s">
        <v>846</v>
      </c>
      <c r="E126" s="16" t="s">
        <v>846</v>
      </c>
      <c r="F126" s="16" t="s">
        <v>846</v>
      </c>
      <c r="G126" s="4" t="s">
        <v>847</v>
      </c>
      <c r="H126" s="3" t="s">
        <v>848</v>
      </c>
      <c r="I126" s="3" t="s">
        <v>849</v>
      </c>
      <c r="J126" s="3" t="s">
        <v>850</v>
      </c>
      <c r="K126" s="3" t="s">
        <v>851</v>
      </c>
      <c r="L126" s="3" t="s">
        <v>852</v>
      </c>
      <c r="M126" s="20"/>
      <c r="N126" s="19">
        <f>H126*M126</f>
        <v>0</v>
      </c>
      <c r="O126" s="17" t="s">
        <v>0</v>
      </c>
    </row>
    <row r="127" spans="1:15" ht="12" customHeight="1" x14ac:dyDescent="0.2">
      <c r="A127" s="4" t="s">
        <v>853</v>
      </c>
      <c r="B127" s="18" t="str">
        <f>HYPERLINK("https://gardenstreet.ru/ochitok-cherri-traffl ", "Очиток Черри Траффл")</f>
        <v>Очиток Черри Траффл</v>
      </c>
      <c r="C127" s="16" t="s">
        <v>854</v>
      </c>
      <c r="D127" s="16" t="s">
        <v>854</v>
      </c>
      <c r="E127" s="16" t="s">
        <v>854</v>
      </c>
      <c r="F127" s="16" t="s">
        <v>854</v>
      </c>
      <c r="G127" s="4" t="s">
        <v>855</v>
      </c>
      <c r="H127" s="3" t="s">
        <v>856</v>
      </c>
      <c r="I127" s="3" t="s">
        <v>857</v>
      </c>
      <c r="J127" s="3" t="s">
        <v>858</v>
      </c>
      <c r="K127" s="3" t="s">
        <v>859</v>
      </c>
      <c r="L127" s="3" t="s">
        <v>860</v>
      </c>
      <c r="M127" s="20"/>
      <c r="N127" s="19">
        <f>H127*M127</f>
        <v>0</v>
      </c>
      <c r="O127" s="17" t="s">
        <v>0</v>
      </c>
    </row>
    <row r="128" spans="1:15" ht="9" customHeight="1" x14ac:dyDescent="0.2"/>
    <row r="129" spans="1:15" ht="14.25" customHeight="1" x14ac:dyDescent="0.2">
      <c r="A129" s="13" t="s">
        <v>861</v>
      </c>
      <c r="B129" s="13" t="s">
        <v>861</v>
      </c>
      <c r="C129" s="13" t="s">
        <v>861</v>
      </c>
      <c r="D129" s="13" t="s">
        <v>861</v>
      </c>
      <c r="E129" s="13" t="s">
        <v>861</v>
      </c>
      <c r="F129" s="13" t="s">
        <v>861</v>
      </c>
      <c r="G129" s="13" t="s">
        <v>861</v>
      </c>
      <c r="H129" s="13" t="s">
        <v>861</v>
      </c>
      <c r="I129" s="13" t="s">
        <v>861</v>
      </c>
      <c r="J129" s="13" t="s">
        <v>861</v>
      </c>
      <c r="K129" s="13" t="s">
        <v>861</v>
      </c>
      <c r="L129" s="13" t="s">
        <v>861</v>
      </c>
      <c r="M129" s="13" t="s">
        <v>861</v>
      </c>
      <c r="N129" s="13" t="s">
        <v>861</v>
      </c>
      <c r="O129" s="13" t="s">
        <v>861</v>
      </c>
    </row>
    <row r="130" spans="1:15" ht="22.9" customHeight="1" x14ac:dyDescent="0.2">
      <c r="A130" s="1" t="s">
        <v>862</v>
      </c>
      <c r="B130" s="14" t="s">
        <v>863</v>
      </c>
      <c r="C130" s="14" t="s">
        <v>863</v>
      </c>
      <c r="D130" s="14" t="s">
        <v>863</v>
      </c>
      <c r="E130" s="14" t="s">
        <v>863</v>
      </c>
      <c r="F130" s="14" t="s">
        <v>863</v>
      </c>
      <c r="G130" s="2" t="s">
        <v>864</v>
      </c>
      <c r="H130" s="1" t="s">
        <v>865</v>
      </c>
      <c r="I130" s="1" t="s">
        <v>866</v>
      </c>
      <c r="J130" s="1" t="s">
        <v>114</v>
      </c>
      <c r="K130" s="1" t="s">
        <v>867</v>
      </c>
      <c r="L130" s="1" t="s">
        <v>868</v>
      </c>
      <c r="M130" s="1" t="s">
        <v>869</v>
      </c>
      <c r="N130" s="15" t="s">
        <v>870</v>
      </c>
      <c r="O130" s="15" t="s">
        <v>870</v>
      </c>
    </row>
    <row r="131" spans="1:15" ht="12" customHeight="1" x14ac:dyDescent="0.2">
      <c r="A131" s="4" t="s">
        <v>871</v>
      </c>
      <c r="B131" s="18" t="str">
        <f>HYPERLINK("https://gardenstreet.ru/pakhizandra-verkhushechnaya-grin-karpet ", "Пахизандра верхушечная Грин Карпет")</f>
        <v>Пахизандра верхушечная Грин Карпет</v>
      </c>
      <c r="C131" s="16" t="s">
        <v>872</v>
      </c>
      <c r="D131" s="16" t="s">
        <v>873</v>
      </c>
      <c r="E131" s="16" t="s">
        <v>872</v>
      </c>
      <c r="F131" s="16" t="s">
        <v>872</v>
      </c>
      <c r="G131" s="4" t="s">
        <v>683</v>
      </c>
      <c r="H131" s="3" t="s">
        <v>874</v>
      </c>
      <c r="I131" s="3" t="s">
        <v>875</v>
      </c>
      <c r="J131" s="3" t="s">
        <v>876</v>
      </c>
      <c r="K131" s="3" t="s">
        <v>877</v>
      </c>
      <c r="L131" s="3" t="s">
        <v>878</v>
      </c>
      <c r="M131" s="20"/>
      <c r="N131" s="19">
        <f>H131*M131</f>
        <v>0</v>
      </c>
      <c r="O131" s="17" t="s">
        <v>0</v>
      </c>
    </row>
    <row r="132" spans="1:15" ht="9" customHeight="1" x14ac:dyDescent="0.2"/>
    <row r="133" spans="1:15" ht="14.25" customHeight="1" x14ac:dyDescent="0.2">
      <c r="A133" s="13" t="s">
        <v>879</v>
      </c>
      <c r="B133" s="13" t="s">
        <v>879</v>
      </c>
      <c r="C133" s="13" t="s">
        <v>879</v>
      </c>
      <c r="D133" s="13" t="s">
        <v>879</v>
      </c>
      <c r="E133" s="13" t="s">
        <v>879</v>
      </c>
      <c r="F133" s="13" t="s">
        <v>879</v>
      </c>
      <c r="G133" s="13" t="s">
        <v>879</v>
      </c>
      <c r="H133" s="13" t="s">
        <v>879</v>
      </c>
      <c r="I133" s="13" t="s">
        <v>879</v>
      </c>
      <c r="J133" s="13" t="s">
        <v>879</v>
      </c>
      <c r="K133" s="13" t="s">
        <v>879</v>
      </c>
      <c r="L133" s="13" t="s">
        <v>879</v>
      </c>
      <c r="M133" s="13" t="s">
        <v>879</v>
      </c>
      <c r="N133" s="13" t="s">
        <v>879</v>
      </c>
      <c r="O133" s="13" t="s">
        <v>879</v>
      </c>
    </row>
    <row r="134" spans="1:15" ht="22.9" customHeight="1" x14ac:dyDescent="0.2">
      <c r="A134" s="1" t="s">
        <v>880</v>
      </c>
      <c r="B134" s="14" t="s">
        <v>881</v>
      </c>
      <c r="C134" s="14" t="s">
        <v>882</v>
      </c>
      <c r="D134" s="14" t="s">
        <v>883</v>
      </c>
      <c r="E134" s="14" t="s">
        <v>863</v>
      </c>
      <c r="F134" s="14" t="s">
        <v>863</v>
      </c>
      <c r="G134" s="2" t="s">
        <v>864</v>
      </c>
      <c r="H134" s="1" t="s">
        <v>884</v>
      </c>
      <c r="I134" s="1" t="s">
        <v>885</v>
      </c>
      <c r="J134" s="1" t="s">
        <v>886</v>
      </c>
      <c r="K134" s="1" t="s">
        <v>887</v>
      </c>
      <c r="L134" s="1" t="s">
        <v>888</v>
      </c>
      <c r="M134" s="1" t="s">
        <v>889</v>
      </c>
      <c r="N134" s="15" t="s">
        <v>890</v>
      </c>
      <c r="O134" s="15" t="s">
        <v>890</v>
      </c>
    </row>
    <row r="135" spans="1:15" ht="12" customHeight="1" x14ac:dyDescent="0.2">
      <c r="A135" s="4" t="s">
        <v>891</v>
      </c>
      <c r="B135" s="18" t="str">
        <f>HYPERLINK("https://gardenstreet.ru/dushica-diabolo ", "Душица обыкновенная Диаболо")</f>
        <v>Душица обыкновенная Диаболо</v>
      </c>
      <c r="C135" s="16" t="s">
        <v>892</v>
      </c>
      <c r="D135" s="16" t="s">
        <v>893</v>
      </c>
      <c r="E135" s="16" t="s">
        <v>894</v>
      </c>
      <c r="F135" s="16" t="s">
        <v>895</v>
      </c>
      <c r="G135" s="4" t="s">
        <v>896</v>
      </c>
      <c r="H135" s="3" t="s">
        <v>897</v>
      </c>
      <c r="I135" s="3" t="s">
        <v>898</v>
      </c>
      <c r="J135" s="3" t="s">
        <v>899</v>
      </c>
      <c r="K135" s="3" t="s">
        <v>900</v>
      </c>
      <c r="L135" s="3" t="s">
        <v>901</v>
      </c>
      <c r="M135" s="20"/>
      <c r="N135" s="19">
        <f>H135*M135</f>
        <v>0</v>
      </c>
      <c r="O135" s="17" t="s">
        <v>0</v>
      </c>
    </row>
    <row r="136" spans="1:15" ht="12" customHeight="1" x14ac:dyDescent="0.2">
      <c r="A136" s="4" t="s">
        <v>902</v>
      </c>
      <c r="B136" s="18" t="str">
        <f>HYPERLINK("https://gardenstreet.ru/kotovnik-zhilkovatyy-neptun ", "Котовник жилковатый Нептун")</f>
        <v>Котовник жилковатый Нептун</v>
      </c>
      <c r="C136" s="16" t="s">
        <v>904</v>
      </c>
      <c r="D136" s="16" t="s">
        <v>903</v>
      </c>
      <c r="E136" s="16" t="s">
        <v>903</v>
      </c>
      <c r="F136" s="16" t="s">
        <v>903</v>
      </c>
      <c r="G136" s="4" t="s">
        <v>905</v>
      </c>
      <c r="H136" s="3" t="s">
        <v>906</v>
      </c>
      <c r="I136" s="3" t="s">
        <v>907</v>
      </c>
      <c r="J136" s="3" t="s">
        <v>456</v>
      </c>
      <c r="K136" s="3" t="s">
        <v>908</v>
      </c>
      <c r="L136" s="3" t="s">
        <v>909</v>
      </c>
      <c r="M136" s="20"/>
      <c r="N136" s="19">
        <f>H136*M136</f>
        <v>0</v>
      </c>
      <c r="O136" s="17" t="s">
        <v>0</v>
      </c>
    </row>
    <row r="137" spans="1:15" ht="12" customHeight="1" x14ac:dyDescent="0.2">
      <c r="A137" s="4" t="s">
        <v>910</v>
      </c>
      <c r="B137" s="18" t="str">
        <f>HYPERLINK("https://gardenstreet.ru/kotovnik-fassena-uolkers-lou ", "Котовник Фассена Уолкерс Лоу")</f>
        <v>Котовник Фассена Уолкерс Лоу</v>
      </c>
      <c r="C137" s="16" t="s">
        <v>911</v>
      </c>
      <c r="D137" s="16" t="s">
        <v>912</v>
      </c>
      <c r="E137" s="16" t="s">
        <v>913</v>
      </c>
      <c r="F137" s="16" t="s">
        <v>914</v>
      </c>
      <c r="G137" s="4" t="s">
        <v>915</v>
      </c>
      <c r="H137" s="3" t="s">
        <v>234</v>
      </c>
      <c r="I137" s="3" t="s">
        <v>916</v>
      </c>
      <c r="J137" s="3" t="s">
        <v>917</v>
      </c>
      <c r="K137" s="3" t="s">
        <v>918</v>
      </c>
      <c r="L137" s="3" t="s">
        <v>919</v>
      </c>
      <c r="M137" s="20"/>
      <c r="N137" s="19">
        <f>H137*M137</f>
        <v>0</v>
      </c>
      <c r="O137" s="17" t="s">
        <v>0</v>
      </c>
    </row>
    <row r="138" spans="1:15" ht="12" customHeight="1" x14ac:dyDescent="0.2">
      <c r="A138" s="4" t="s">
        <v>920</v>
      </c>
      <c r="B138" s="18" t="str">
        <f>HYPERLINK("https://gardenstreet.ru/kotovnik-fassena-uolkers-lou ", "Котовник Фассена Уолкерс Лоу")</f>
        <v>Котовник Фассена Уолкерс Лоу</v>
      </c>
      <c r="C138" s="16" t="s">
        <v>921</v>
      </c>
      <c r="D138" s="16" t="s">
        <v>922</v>
      </c>
      <c r="E138" s="16" t="s">
        <v>923</v>
      </c>
      <c r="F138" s="16" t="s">
        <v>921</v>
      </c>
      <c r="G138" s="4" t="s">
        <v>924</v>
      </c>
      <c r="H138" s="3" t="s">
        <v>925</v>
      </c>
      <c r="I138" s="3" t="s">
        <v>926</v>
      </c>
      <c r="J138" s="3" t="s">
        <v>927</v>
      </c>
      <c r="K138" s="3" t="s">
        <v>928</v>
      </c>
      <c r="L138" s="3" t="s">
        <v>929</v>
      </c>
      <c r="M138" s="20"/>
      <c r="N138" s="19">
        <f>H138*M138</f>
        <v>0</v>
      </c>
      <c r="O138" s="17" t="s">
        <v>0</v>
      </c>
    </row>
    <row r="139" spans="1:15" ht="12" customHeight="1" x14ac:dyDescent="0.2">
      <c r="A139" s="4" t="s">
        <v>930</v>
      </c>
      <c r="B139" s="18" t="str">
        <f>HYPERLINK("https://gardenstreet.ru/timyan-limonnopakhnushchij-archers-gold ", "Тимьян лимоннопахнущий Арчерс Голд")</f>
        <v>Тимьян лимоннопахнущий Арчерс Голд</v>
      </c>
      <c r="C139" s="16" t="s">
        <v>931</v>
      </c>
      <c r="D139" s="16" t="s">
        <v>931</v>
      </c>
      <c r="E139" s="16" t="s">
        <v>931</v>
      </c>
      <c r="F139" s="16" t="s">
        <v>931</v>
      </c>
      <c r="G139" s="4" t="s">
        <v>932</v>
      </c>
      <c r="H139" s="3" t="s">
        <v>933</v>
      </c>
      <c r="I139" s="3" t="s">
        <v>934</v>
      </c>
      <c r="J139" s="3" t="s">
        <v>935</v>
      </c>
      <c r="K139" s="3" t="s">
        <v>470</v>
      </c>
      <c r="L139" s="3" t="s">
        <v>936</v>
      </c>
      <c r="M139" s="20"/>
      <c r="N139" s="19">
        <f>H139*M139</f>
        <v>0</v>
      </c>
      <c r="O139" s="17" t="s">
        <v>0</v>
      </c>
    </row>
    <row r="140" spans="1:15" ht="9" customHeight="1" x14ac:dyDescent="0.2"/>
    <row r="141" spans="1:15" ht="14.25" customHeight="1" x14ac:dyDescent="0.2">
      <c r="A141" s="13" t="s">
        <v>937</v>
      </c>
      <c r="B141" s="13" t="s">
        <v>937</v>
      </c>
      <c r="C141" s="13" t="s">
        <v>937</v>
      </c>
      <c r="D141" s="13" t="s">
        <v>937</v>
      </c>
      <c r="E141" s="13" t="s">
        <v>937</v>
      </c>
      <c r="F141" s="13" t="s">
        <v>937</v>
      </c>
      <c r="G141" s="13" t="s">
        <v>937</v>
      </c>
      <c r="H141" s="13" t="s">
        <v>937</v>
      </c>
      <c r="I141" s="13" t="s">
        <v>937</v>
      </c>
      <c r="J141" s="13" t="s">
        <v>937</v>
      </c>
      <c r="K141" s="13" t="s">
        <v>937</v>
      </c>
      <c r="L141" s="13" t="s">
        <v>937</v>
      </c>
      <c r="M141" s="13" t="s">
        <v>937</v>
      </c>
      <c r="N141" s="13" t="s">
        <v>937</v>
      </c>
      <c r="O141" s="13" t="s">
        <v>937</v>
      </c>
    </row>
    <row r="142" spans="1:15" ht="22.9" customHeight="1" x14ac:dyDescent="0.2">
      <c r="A142" s="1" t="s">
        <v>938</v>
      </c>
      <c r="B142" s="14" t="s">
        <v>881</v>
      </c>
      <c r="C142" s="14" t="s">
        <v>881</v>
      </c>
      <c r="D142" s="14" t="s">
        <v>881</v>
      </c>
      <c r="E142" s="14" t="s">
        <v>881</v>
      </c>
      <c r="F142" s="14" t="s">
        <v>881</v>
      </c>
      <c r="G142" s="2" t="s">
        <v>939</v>
      </c>
      <c r="H142" s="1" t="s">
        <v>940</v>
      </c>
      <c r="I142" s="1" t="s">
        <v>941</v>
      </c>
      <c r="J142" s="1" t="s">
        <v>613</v>
      </c>
      <c r="K142" s="1" t="s">
        <v>942</v>
      </c>
      <c r="L142" s="1" t="s">
        <v>943</v>
      </c>
      <c r="M142" s="1" t="s">
        <v>944</v>
      </c>
      <c r="N142" s="15" t="s">
        <v>945</v>
      </c>
      <c r="O142" s="15" t="s">
        <v>945</v>
      </c>
    </row>
    <row r="143" spans="1:15" ht="12" customHeight="1" x14ac:dyDescent="0.2">
      <c r="A143" s="4" t="s">
        <v>946</v>
      </c>
      <c r="B143" s="18" t="str">
        <f>HYPERLINK("https://gardenstreet.ru/puzyreplodnik-kalinolstnyy ", "Пузыреплодник калинолистный")</f>
        <v>Пузыреплодник калинолистный</v>
      </c>
      <c r="C143" s="16" t="s">
        <v>947</v>
      </c>
      <c r="D143" s="16" t="s">
        <v>948</v>
      </c>
      <c r="E143" s="16" t="s">
        <v>949</v>
      </c>
      <c r="F143" s="16" t="s">
        <v>947</v>
      </c>
      <c r="G143" s="4" t="s">
        <v>950</v>
      </c>
      <c r="H143" s="3" t="s">
        <v>951</v>
      </c>
      <c r="I143" s="3" t="s">
        <v>952</v>
      </c>
      <c r="J143" s="3" t="s">
        <v>953</v>
      </c>
      <c r="K143" s="3" t="s">
        <v>954</v>
      </c>
      <c r="L143" s="3" t="s">
        <v>955</v>
      </c>
      <c r="M143" s="20"/>
      <c r="N143" s="19">
        <f>H143*M143</f>
        <v>0</v>
      </c>
      <c r="O143" s="17" t="s">
        <v>0</v>
      </c>
    </row>
    <row r="144" spans="1:15" ht="12" customHeight="1" x14ac:dyDescent="0.2">
      <c r="A144" s="4" t="s">
        <v>956</v>
      </c>
      <c r="B144" s="18" t="str">
        <f>HYPERLINK("https://gardenstreet.ru/puzyreplodnik-kalinolistnyj-angel-gold ", "Пузыреплодник калинолистный Ангел Голд")</f>
        <v>Пузыреплодник калинолистный Ангел Голд</v>
      </c>
      <c r="C144" s="16" t="s">
        <v>958</v>
      </c>
      <c r="D144" s="16" t="s">
        <v>957</v>
      </c>
      <c r="E144" s="16" t="s">
        <v>957</v>
      </c>
      <c r="F144" s="16" t="s">
        <v>957</v>
      </c>
      <c r="G144" s="4" t="s">
        <v>602</v>
      </c>
      <c r="H144" s="3" t="s">
        <v>959</v>
      </c>
      <c r="I144" s="3" t="s">
        <v>960</v>
      </c>
      <c r="J144" s="3" t="s">
        <v>961</v>
      </c>
      <c r="K144" s="3" t="s">
        <v>962</v>
      </c>
      <c r="L144" s="3" t="s">
        <v>963</v>
      </c>
      <c r="M144" s="20"/>
      <c r="N144" s="19">
        <f>H144*M144</f>
        <v>0</v>
      </c>
      <c r="O144" s="17" t="s">
        <v>0</v>
      </c>
    </row>
    <row r="145" spans="1:15" ht="12" customHeight="1" x14ac:dyDescent="0.2">
      <c r="A145" s="4" t="s">
        <v>964</v>
      </c>
      <c r="B145" s="18" t="str">
        <f>HYPERLINK("https://gardenstreet.ru/puzyreplodnik-kalinolistnyj-andre ", "Пузыреплодник калинолистный Андре")</f>
        <v>Пузыреплодник калинолистный Андре</v>
      </c>
      <c r="C145" s="16" t="s">
        <v>965</v>
      </c>
      <c r="D145" s="16" t="s">
        <v>965</v>
      </c>
      <c r="E145" s="16" t="s">
        <v>965</v>
      </c>
      <c r="F145" s="16" t="s">
        <v>965</v>
      </c>
      <c r="G145" s="4" t="s">
        <v>966</v>
      </c>
      <c r="H145" s="3" t="s">
        <v>967</v>
      </c>
      <c r="I145" s="3" t="s">
        <v>968</v>
      </c>
      <c r="J145" s="3" t="s">
        <v>969</v>
      </c>
      <c r="K145" s="3" t="s">
        <v>970</v>
      </c>
      <c r="L145" s="3" t="s">
        <v>971</v>
      </c>
      <c r="M145" s="20"/>
      <c r="N145" s="19">
        <f>H145*M145</f>
        <v>0</v>
      </c>
      <c r="O145" s="17" t="s">
        <v>0</v>
      </c>
    </row>
    <row r="146" spans="1:15" ht="12" customHeight="1" x14ac:dyDescent="0.2">
      <c r="A146" s="4" t="s">
        <v>972</v>
      </c>
      <c r="B146" s="18" t="str">
        <f>HYPERLINK("https://gardenstreet.ru/puzyreplodnik-kalinolistnyj-andre ", "Пузыреплодник калинолистный Андре")</f>
        <v>Пузыреплодник калинолистный Андре</v>
      </c>
      <c r="C146" s="16" t="s">
        <v>965</v>
      </c>
      <c r="D146" s="16" t="s">
        <v>965</v>
      </c>
      <c r="E146" s="16" t="s">
        <v>965</v>
      </c>
      <c r="F146" s="16" t="s">
        <v>965</v>
      </c>
      <c r="G146" s="4" t="s">
        <v>322</v>
      </c>
      <c r="H146" s="3" t="s">
        <v>973</v>
      </c>
      <c r="I146" s="3" t="s">
        <v>974</v>
      </c>
      <c r="J146" s="3" t="s">
        <v>975</v>
      </c>
      <c r="K146" s="3" t="s">
        <v>976</v>
      </c>
      <c r="L146" s="3" t="s">
        <v>977</v>
      </c>
      <c r="M146" s="20"/>
      <c r="N146" s="19">
        <f>H146*M146</f>
        <v>0</v>
      </c>
      <c r="O146" s="17" t="s">
        <v>0</v>
      </c>
    </row>
    <row r="147" spans="1:15" ht="12" customHeight="1" x14ac:dyDescent="0.2">
      <c r="A147" s="4" t="s">
        <v>978</v>
      </c>
      <c r="B147" s="18" t="str">
        <f>HYPERLINK("https://gardenstreet.ru/puzyreplodnik-kalinolistnyj-darts-gold ", "Пузыреплодник калинолистный Дартс Голд")</f>
        <v>Пузыреплодник калинолистный Дартс Голд</v>
      </c>
      <c r="C147" s="16" t="s">
        <v>980</v>
      </c>
      <c r="D147" s="16" t="s">
        <v>979</v>
      </c>
      <c r="E147" s="16" t="s">
        <v>979</v>
      </c>
      <c r="F147" s="16" t="s">
        <v>979</v>
      </c>
      <c r="G147" s="4" t="s">
        <v>981</v>
      </c>
      <c r="H147" s="3" t="s">
        <v>982</v>
      </c>
      <c r="I147" s="3" t="s">
        <v>983</v>
      </c>
      <c r="J147" s="3" t="s">
        <v>984</v>
      </c>
      <c r="K147" s="3" t="s">
        <v>526</v>
      </c>
      <c r="L147" s="3" t="s">
        <v>985</v>
      </c>
      <c r="M147" s="20"/>
      <c r="N147" s="19">
        <f>H147*M147</f>
        <v>0</v>
      </c>
      <c r="O147" s="17" t="s">
        <v>0</v>
      </c>
    </row>
    <row r="148" spans="1:15" ht="12" customHeight="1" x14ac:dyDescent="0.2">
      <c r="A148" s="4" t="s">
        <v>986</v>
      </c>
      <c r="B148" s="18" t="str">
        <f>HYPERLINK("https://gardenstreet.ru/puzyreplodnik-kalinolistnyj-diabl-dor ", "Пузыреплодник калинолистный Диабл Д Ор")</f>
        <v>Пузыреплодник калинолистный Диабл Д Ор</v>
      </c>
      <c r="C148" s="16" t="s">
        <v>988</v>
      </c>
      <c r="D148" s="16" t="s">
        <v>987</v>
      </c>
      <c r="E148" s="16" t="s">
        <v>987</v>
      </c>
      <c r="F148" s="16" t="s">
        <v>987</v>
      </c>
      <c r="G148" s="4" t="s">
        <v>989</v>
      </c>
      <c r="H148" s="3" t="s">
        <v>990</v>
      </c>
      <c r="I148" s="3" t="s">
        <v>991</v>
      </c>
      <c r="J148" s="3" t="s">
        <v>992</v>
      </c>
      <c r="K148" s="3" t="s">
        <v>993</v>
      </c>
      <c r="L148" s="3" t="s">
        <v>994</v>
      </c>
      <c r="M148" s="20"/>
      <c r="N148" s="19">
        <f>H148*M148</f>
        <v>0</v>
      </c>
      <c r="O148" s="17" t="s">
        <v>0</v>
      </c>
    </row>
    <row r="149" spans="1:15" ht="12" customHeight="1" x14ac:dyDescent="0.2">
      <c r="A149" s="4" t="s">
        <v>995</v>
      </c>
      <c r="B149" s="18" t="str">
        <f>HYPERLINK("https://gardenstreet.ru/puzyreplodnik-kalinolistnyy-zhdekhovitse ", "Пузыреплодник калинолистный Ждеховице")</f>
        <v>Пузыреплодник калинолистный Ждеховице</v>
      </c>
      <c r="C149" s="16" t="s">
        <v>996</v>
      </c>
      <c r="D149" s="16" t="s">
        <v>996</v>
      </c>
      <c r="E149" s="16" t="s">
        <v>996</v>
      </c>
      <c r="F149" s="16" t="s">
        <v>996</v>
      </c>
      <c r="G149" s="4" t="s">
        <v>997</v>
      </c>
      <c r="H149" s="3" t="s">
        <v>998</v>
      </c>
      <c r="I149" s="3" t="s">
        <v>999</v>
      </c>
      <c r="J149" s="3" t="s">
        <v>1000</v>
      </c>
      <c r="K149" s="3" t="s">
        <v>1001</v>
      </c>
      <c r="L149" s="3" t="s">
        <v>1002</v>
      </c>
      <c r="M149" s="20"/>
      <c r="N149" s="19">
        <f>H149*M149</f>
        <v>0</v>
      </c>
      <c r="O149" s="17" t="s">
        <v>0</v>
      </c>
    </row>
    <row r="150" spans="1:15" ht="12" customHeight="1" x14ac:dyDescent="0.2">
      <c r="A150" s="4" t="s">
        <v>1003</v>
      </c>
      <c r="B150" s="18" t="str">
        <f>HYPERLINK("https://gardenstreet.ru/puzyreplodnik-kalinolistnyy-zhdekhovitse ", "Пузыреплодник калинолистный Ждеховице")</f>
        <v>Пузыреплодник калинолистный Ждеховице</v>
      </c>
      <c r="C150" s="16" t="s">
        <v>996</v>
      </c>
      <c r="D150" s="16" t="s">
        <v>996</v>
      </c>
      <c r="E150" s="16" t="s">
        <v>996</v>
      </c>
      <c r="F150" s="16" t="s">
        <v>996</v>
      </c>
      <c r="G150" s="4" t="s">
        <v>505</v>
      </c>
      <c r="H150" s="3" t="s">
        <v>1004</v>
      </c>
      <c r="I150" s="3" t="s">
        <v>1005</v>
      </c>
      <c r="J150" s="3" t="s">
        <v>1006</v>
      </c>
      <c r="K150" s="3" t="s">
        <v>1007</v>
      </c>
      <c r="L150" s="3" t="s">
        <v>1008</v>
      </c>
      <c r="M150" s="20"/>
      <c r="N150" s="19">
        <f>H150*M150</f>
        <v>0</v>
      </c>
      <c r="O150" s="17" t="s">
        <v>0</v>
      </c>
    </row>
    <row r="151" spans="1:15" ht="12" customHeight="1" x14ac:dyDescent="0.2">
      <c r="A151" s="4" t="s">
        <v>1009</v>
      </c>
      <c r="B151" s="18" t="str">
        <f>HYPERLINK("https://gardenstreet.ru/puzyreplodnik-kalinolistnyj-ledi-in-red ", "Пузыреплодник калинолистный Леди Ин Ред")</f>
        <v>Пузыреплодник калинолистный Леди Ин Ред</v>
      </c>
      <c r="C151" s="16" t="s">
        <v>1010</v>
      </c>
      <c r="D151" s="16" t="s">
        <v>1011</v>
      </c>
      <c r="E151" s="16" t="s">
        <v>1012</v>
      </c>
      <c r="F151" s="16" t="s">
        <v>1010</v>
      </c>
      <c r="G151" s="4" t="s">
        <v>1013</v>
      </c>
      <c r="H151" s="3" t="s">
        <v>1014</v>
      </c>
      <c r="I151" s="3" t="s">
        <v>1015</v>
      </c>
      <c r="J151" s="3" t="s">
        <v>1016</v>
      </c>
      <c r="K151" s="3" t="s">
        <v>1017</v>
      </c>
      <c r="L151" s="3" t="s">
        <v>1018</v>
      </c>
      <c r="M151" s="20"/>
      <c r="N151" s="19">
        <f>H151*M151</f>
        <v>0</v>
      </c>
      <c r="O151" s="17" t="s">
        <v>0</v>
      </c>
    </row>
    <row r="152" spans="1:15" ht="12" customHeight="1" x14ac:dyDescent="0.2">
      <c r="A152" s="4" t="s">
        <v>1019</v>
      </c>
      <c r="B152" s="18" t="str">
        <f>HYPERLINK("https://gardenstreet.ru/puzyreplodnik-kalinolistnyy-littl-dzhoker ", "Пузыреплодник калинолистный Литтл Джокер")</f>
        <v>Пузыреплодник калинолистный Литтл Джокер</v>
      </c>
      <c r="C152" s="16" t="s">
        <v>1020</v>
      </c>
      <c r="D152" s="16" t="s">
        <v>1020</v>
      </c>
      <c r="E152" s="16" t="s">
        <v>1020</v>
      </c>
      <c r="F152" s="16" t="s">
        <v>1020</v>
      </c>
      <c r="G152" s="4" t="s">
        <v>950</v>
      </c>
      <c r="H152" s="3" t="s">
        <v>1021</v>
      </c>
      <c r="I152" s="3" t="s">
        <v>1022</v>
      </c>
      <c r="J152" s="3" t="s">
        <v>1023</v>
      </c>
      <c r="K152" s="3" t="s">
        <v>1024</v>
      </c>
      <c r="L152" s="3" t="s">
        <v>1025</v>
      </c>
      <c r="M152" s="20"/>
      <c r="N152" s="19">
        <f>H152*M152</f>
        <v>0</v>
      </c>
      <c r="O152" s="17" t="s">
        <v>0</v>
      </c>
    </row>
    <row r="153" spans="1:15" ht="12" customHeight="1" x14ac:dyDescent="0.2">
      <c r="A153" s="4" t="s">
        <v>1026</v>
      </c>
      <c r="B153" s="18" t="str">
        <f>HYPERLINK("https://gardenstreet.ru/puzyreplodnik-kalinolistnyj-red-baron ", "Пузыреплодник калинолистный Ред Барон")</f>
        <v>Пузыреплодник калинолистный Ред Барон</v>
      </c>
      <c r="C153" s="16" t="s">
        <v>1027</v>
      </c>
      <c r="D153" s="16" t="s">
        <v>1027</v>
      </c>
      <c r="E153" s="16" t="s">
        <v>1027</v>
      </c>
      <c r="F153" s="16" t="s">
        <v>1027</v>
      </c>
      <c r="G153" s="4" t="s">
        <v>1028</v>
      </c>
      <c r="H153" s="3" t="s">
        <v>262</v>
      </c>
      <c r="I153" s="3" t="s">
        <v>1029</v>
      </c>
      <c r="J153" s="3" t="s">
        <v>1030</v>
      </c>
      <c r="K153" s="3" t="s">
        <v>1031</v>
      </c>
      <c r="L153" s="3" t="s">
        <v>1032</v>
      </c>
      <c r="M153" s="20"/>
      <c r="N153" s="19">
        <f>H153*M153</f>
        <v>0</v>
      </c>
      <c r="O153" s="17" t="s">
        <v>0</v>
      </c>
    </row>
    <row r="154" spans="1:15" ht="12" customHeight="1" x14ac:dyDescent="0.2">
      <c r="A154" s="4" t="s">
        <v>1033</v>
      </c>
      <c r="B154" s="18" t="str">
        <f>HYPERLINK("https://gardenstreet.ru/puzyreplodnik-kalinolistnyj-tini-vajn-gold ", "Пузыреплодник калинолистный Тини Вайн Голд")</f>
        <v>Пузыреплодник калинолистный Тини Вайн Голд</v>
      </c>
      <c r="C154" s="16" t="s">
        <v>1034</v>
      </c>
      <c r="D154" s="16" t="s">
        <v>1034</v>
      </c>
      <c r="E154" s="16" t="s">
        <v>1034</v>
      </c>
      <c r="F154" s="16" t="s">
        <v>1034</v>
      </c>
      <c r="G154" s="4" t="s">
        <v>1035</v>
      </c>
      <c r="H154" s="3" t="s">
        <v>1036</v>
      </c>
      <c r="I154" s="3" t="s">
        <v>1037</v>
      </c>
      <c r="J154" s="3" t="s">
        <v>1038</v>
      </c>
      <c r="K154" s="3" t="s">
        <v>1039</v>
      </c>
      <c r="L154" s="3" t="s">
        <v>1040</v>
      </c>
      <c r="M154" s="20"/>
      <c r="N154" s="19">
        <f>H154*M154</f>
        <v>0</v>
      </c>
      <c r="O154" s="17" t="s">
        <v>0</v>
      </c>
    </row>
    <row r="155" spans="1:15" ht="12" customHeight="1" x14ac:dyDescent="0.2">
      <c r="A155" s="4" t="s">
        <v>1041</v>
      </c>
      <c r="B155" s="18" t="str">
        <f>HYPERLINK("https://gardenstreet.ru/puzyreplodnik-kalinolistnyj-shukh ", "Пузыреплодник калинолистный Шух")</f>
        <v>Пузыреплодник калинолистный Шух</v>
      </c>
      <c r="C155" s="16" t="s">
        <v>1042</v>
      </c>
      <c r="D155" s="16" t="s">
        <v>1042</v>
      </c>
      <c r="E155" s="16" t="s">
        <v>1042</v>
      </c>
      <c r="F155" s="16" t="s">
        <v>1042</v>
      </c>
      <c r="G155" s="4" t="s">
        <v>1043</v>
      </c>
      <c r="H155" s="3" t="s">
        <v>1044</v>
      </c>
      <c r="I155" s="3" t="s">
        <v>1045</v>
      </c>
      <c r="J155" s="3" t="s">
        <v>1046</v>
      </c>
      <c r="K155" s="3" t="s">
        <v>1047</v>
      </c>
      <c r="L155" s="3" t="s">
        <v>1048</v>
      </c>
      <c r="M155" s="20"/>
      <c r="N155" s="19">
        <f>H155*M155</f>
        <v>0</v>
      </c>
      <c r="O155" s="17" t="s">
        <v>0</v>
      </c>
    </row>
    <row r="156" spans="1:15" ht="12" customHeight="1" x14ac:dyDescent="0.2">
      <c r="A156" s="4" t="s">
        <v>1049</v>
      </c>
      <c r="B156" s="18" t="str">
        <f>HYPERLINK("https://gardenstreet.ru/puzyreplodnik-kalinolistnyj-shukh ", "Пузыреплодник калинолистный Шух")</f>
        <v>Пузыреплодник калинолистный Шух</v>
      </c>
      <c r="C156" s="16" t="s">
        <v>1042</v>
      </c>
      <c r="D156" s="16" t="s">
        <v>1042</v>
      </c>
      <c r="E156" s="16" t="s">
        <v>1042</v>
      </c>
      <c r="F156" s="16" t="s">
        <v>1042</v>
      </c>
      <c r="G156" s="4" t="s">
        <v>1050</v>
      </c>
      <c r="H156" s="3" t="s">
        <v>1051</v>
      </c>
      <c r="I156" s="3" t="s">
        <v>1052</v>
      </c>
      <c r="J156" s="3" t="s">
        <v>1053</v>
      </c>
      <c r="K156" s="3" t="s">
        <v>1054</v>
      </c>
      <c r="L156" s="3" t="s">
        <v>1055</v>
      </c>
      <c r="M156" s="20"/>
      <c r="N156" s="19">
        <f>H156*M156</f>
        <v>0</v>
      </c>
      <c r="O156" s="17" t="s">
        <v>0</v>
      </c>
    </row>
    <row r="157" spans="1:15" ht="9" customHeight="1" x14ac:dyDescent="0.2"/>
    <row r="158" spans="1:15" ht="14.25" customHeight="1" x14ac:dyDescent="0.2">
      <c r="A158" s="13" t="s">
        <v>1056</v>
      </c>
      <c r="B158" s="13" t="s">
        <v>1056</v>
      </c>
      <c r="C158" s="13" t="s">
        <v>1056</v>
      </c>
      <c r="D158" s="13" t="s">
        <v>1056</v>
      </c>
      <c r="E158" s="13" t="s">
        <v>1056</v>
      </c>
      <c r="F158" s="13" t="s">
        <v>1056</v>
      </c>
      <c r="G158" s="13" t="s">
        <v>1056</v>
      </c>
      <c r="H158" s="13" t="s">
        <v>1056</v>
      </c>
      <c r="I158" s="13" t="s">
        <v>1056</v>
      </c>
      <c r="J158" s="13" t="s">
        <v>1056</v>
      </c>
      <c r="K158" s="13" t="s">
        <v>1056</v>
      </c>
      <c r="L158" s="13" t="s">
        <v>1056</v>
      </c>
      <c r="M158" s="13" t="s">
        <v>1056</v>
      </c>
      <c r="N158" s="13" t="s">
        <v>1056</v>
      </c>
      <c r="O158" s="13" t="s">
        <v>1056</v>
      </c>
    </row>
    <row r="159" spans="1:15" ht="22.9" customHeight="1" x14ac:dyDescent="0.2">
      <c r="A159" s="1" t="s">
        <v>1057</v>
      </c>
      <c r="B159" s="14" t="s">
        <v>1058</v>
      </c>
      <c r="C159" s="14" t="s">
        <v>1059</v>
      </c>
      <c r="D159" s="14" t="s">
        <v>1060</v>
      </c>
      <c r="E159" s="14" t="s">
        <v>1061</v>
      </c>
      <c r="F159" s="14" t="s">
        <v>863</v>
      </c>
      <c r="G159" s="2" t="s">
        <v>864</v>
      </c>
      <c r="H159" s="1" t="s">
        <v>865</v>
      </c>
      <c r="I159" s="1" t="s">
        <v>1062</v>
      </c>
      <c r="J159" s="1" t="s">
        <v>1063</v>
      </c>
      <c r="K159" s="1" t="s">
        <v>71</v>
      </c>
      <c r="L159" s="1" t="s">
        <v>1064</v>
      </c>
      <c r="M159" s="1" t="s">
        <v>1065</v>
      </c>
      <c r="N159" s="15" t="s">
        <v>1066</v>
      </c>
      <c r="O159" s="15" t="s">
        <v>1066</v>
      </c>
    </row>
    <row r="160" spans="1:15" ht="12" customHeight="1" x14ac:dyDescent="0.2">
      <c r="A160" s="4" t="s">
        <v>1067</v>
      </c>
      <c r="B160" s="18" t="str">
        <f>HYPERLINK("https://gardenstreet.ru/ryabinnik-ryabinolistnyy-matcha-boll ", "Рябинник рябинолистный Матча Болл")</f>
        <v>Рябинник рябинолистный Матча Болл</v>
      </c>
      <c r="C160" s="16" t="s">
        <v>1069</v>
      </c>
      <c r="D160" s="16" t="s">
        <v>1068</v>
      </c>
      <c r="E160" s="16" t="s">
        <v>1068</v>
      </c>
      <c r="F160" s="16" t="s">
        <v>1068</v>
      </c>
      <c r="G160" s="4" t="s">
        <v>1070</v>
      </c>
      <c r="H160" s="3" t="s">
        <v>1071</v>
      </c>
      <c r="I160" s="3" t="s">
        <v>1072</v>
      </c>
      <c r="J160" s="3" t="s">
        <v>1073</v>
      </c>
      <c r="K160" s="3" t="s">
        <v>1074</v>
      </c>
      <c r="L160" s="3" t="s">
        <v>1075</v>
      </c>
      <c r="M160" s="20"/>
      <c r="N160" s="19">
        <f>H160*M160</f>
        <v>0</v>
      </c>
      <c r="O160" s="17" t="s">
        <v>0</v>
      </c>
    </row>
    <row r="161" spans="1:15" ht="12" customHeight="1" x14ac:dyDescent="0.2">
      <c r="A161" s="4" t="s">
        <v>1076</v>
      </c>
      <c r="B161" s="18" t="str">
        <f>HYPERLINK("https://gardenstreet.ru/ryabinnik-ryabinolistnyj-sehm ", "Рябинник рябинолистный Сэм")</f>
        <v>Рябинник рябинолистный Сэм</v>
      </c>
      <c r="C161" s="16" t="s">
        <v>1078</v>
      </c>
      <c r="D161" s="16" t="s">
        <v>1079</v>
      </c>
      <c r="E161" s="16" t="s">
        <v>1077</v>
      </c>
      <c r="F161" s="16" t="s">
        <v>1077</v>
      </c>
      <c r="G161" s="4" t="s">
        <v>1080</v>
      </c>
      <c r="H161" s="3" t="s">
        <v>1081</v>
      </c>
      <c r="I161" s="3" t="s">
        <v>1082</v>
      </c>
      <c r="J161" s="3" t="s">
        <v>1083</v>
      </c>
      <c r="K161" s="3" t="s">
        <v>1084</v>
      </c>
      <c r="L161" s="3" t="s">
        <v>1085</v>
      </c>
      <c r="M161" s="20"/>
      <c r="N161" s="19">
        <f>H161*M161</f>
        <v>0</v>
      </c>
      <c r="O161" s="17" t="s">
        <v>0</v>
      </c>
    </row>
    <row r="162" spans="1:15" ht="4.3499999999999996" customHeight="1" x14ac:dyDescent="0.2"/>
    <row r="163" spans="1:15" ht="14.25" customHeight="1" x14ac:dyDescent="0.2">
      <c r="A163" s="13" t="s">
        <v>1086</v>
      </c>
      <c r="B163" s="13" t="s">
        <v>1086</v>
      </c>
      <c r="C163" s="13" t="s">
        <v>1086</v>
      </c>
      <c r="D163" s="13" t="s">
        <v>1086</v>
      </c>
      <c r="E163" s="13" t="s">
        <v>1086</v>
      </c>
      <c r="F163" s="13" t="s">
        <v>1086</v>
      </c>
      <c r="G163" s="13" t="s">
        <v>1086</v>
      </c>
      <c r="H163" s="13" t="s">
        <v>1086</v>
      </c>
      <c r="I163" s="13" t="s">
        <v>1086</v>
      </c>
      <c r="J163" s="13" t="s">
        <v>1086</v>
      </c>
      <c r="K163" s="13" t="s">
        <v>1086</v>
      </c>
      <c r="L163" s="13" t="s">
        <v>1086</v>
      </c>
      <c r="M163" s="13" t="s">
        <v>1086</v>
      </c>
      <c r="N163" s="13" t="s">
        <v>1086</v>
      </c>
      <c r="O163" s="13" t="s">
        <v>1086</v>
      </c>
    </row>
    <row r="164" spans="1:15" ht="22.9" customHeight="1" x14ac:dyDescent="0.2">
      <c r="A164" s="1" t="s">
        <v>1087</v>
      </c>
      <c r="B164" s="14" t="s">
        <v>1088</v>
      </c>
      <c r="C164" s="14" t="s">
        <v>1089</v>
      </c>
      <c r="D164" s="14" t="s">
        <v>1088</v>
      </c>
      <c r="E164" s="14" t="s">
        <v>1088</v>
      </c>
      <c r="F164" s="14" t="s">
        <v>1088</v>
      </c>
      <c r="G164" s="2" t="s">
        <v>1090</v>
      </c>
      <c r="H164" s="1" t="s">
        <v>1091</v>
      </c>
      <c r="I164" s="1" t="s">
        <v>1092</v>
      </c>
      <c r="J164" s="1" t="s">
        <v>1093</v>
      </c>
      <c r="K164" s="1" t="s">
        <v>1094</v>
      </c>
      <c r="L164" s="1" t="s">
        <v>1095</v>
      </c>
      <c r="M164" s="1" t="s">
        <v>1096</v>
      </c>
      <c r="N164" s="15" t="s">
        <v>1097</v>
      </c>
      <c r="O164" s="15" t="s">
        <v>1097</v>
      </c>
    </row>
    <row r="165" spans="1:15" ht="12" customHeight="1" x14ac:dyDescent="0.2">
      <c r="A165" s="4" t="s">
        <v>1098</v>
      </c>
      <c r="B165" s="18" t="str">
        <f>HYPERLINK("https://gardenstreet.ru/samshit-vechnozelenyj ", "Самшит вечнозеленый")</f>
        <v>Самшит вечнозеленый</v>
      </c>
      <c r="C165" s="16" t="s">
        <v>1099</v>
      </c>
      <c r="D165" s="16" t="s">
        <v>1100</v>
      </c>
      <c r="E165" s="16" t="s">
        <v>1101</v>
      </c>
      <c r="F165" s="16" t="s">
        <v>1102</v>
      </c>
      <c r="G165" s="4" t="s">
        <v>1103</v>
      </c>
      <c r="H165" s="3" t="s">
        <v>1104</v>
      </c>
      <c r="I165" s="3" t="s">
        <v>1105</v>
      </c>
      <c r="J165" s="3" t="s">
        <v>1106</v>
      </c>
      <c r="K165" s="3" t="s">
        <v>1107</v>
      </c>
      <c r="L165" s="3" t="s">
        <v>1108</v>
      </c>
      <c r="M165" s="20"/>
      <c r="N165" s="19">
        <f>H165*M165</f>
        <v>0</v>
      </c>
      <c r="O165" s="17" t="s">
        <v>0</v>
      </c>
    </row>
    <row r="166" spans="1:15" ht="12" customHeight="1" x14ac:dyDescent="0.2">
      <c r="A166" s="4" t="s">
        <v>1109</v>
      </c>
      <c r="B166" s="18" t="str">
        <f>HYPERLINK("https://gardenstreet.ru/samshit-vechnozelenyj ", "Самшит вечнозеленый")</f>
        <v>Самшит вечнозеленый</v>
      </c>
      <c r="C166" s="16" t="s">
        <v>1101</v>
      </c>
      <c r="D166" s="16" t="s">
        <v>1101</v>
      </c>
      <c r="E166" s="16" t="s">
        <v>1101</v>
      </c>
      <c r="F166" s="16" t="s">
        <v>1101</v>
      </c>
      <c r="G166" s="4" t="s">
        <v>1110</v>
      </c>
      <c r="H166" s="3" t="s">
        <v>1111</v>
      </c>
      <c r="I166" s="3" t="s">
        <v>1112</v>
      </c>
      <c r="J166" s="3" t="s">
        <v>1113</v>
      </c>
      <c r="K166" s="3" t="s">
        <v>1114</v>
      </c>
      <c r="L166" s="3" t="s">
        <v>1115</v>
      </c>
      <c r="M166" s="20"/>
      <c r="N166" s="19">
        <f>H166*M166</f>
        <v>0</v>
      </c>
      <c r="O166" s="17" t="s">
        <v>0</v>
      </c>
    </row>
    <row r="167" spans="1:15" ht="9" customHeight="1" x14ac:dyDescent="0.2"/>
    <row r="168" spans="1:15" ht="14.25" customHeight="1" x14ac:dyDescent="0.2">
      <c r="A168" s="13" t="s">
        <v>1116</v>
      </c>
      <c r="B168" s="13" t="s">
        <v>1117</v>
      </c>
      <c r="C168" s="13" t="s">
        <v>1116</v>
      </c>
      <c r="D168" s="13" t="s">
        <v>1116</v>
      </c>
      <c r="E168" s="13" t="s">
        <v>1116</v>
      </c>
      <c r="F168" s="13" t="s">
        <v>1116</v>
      </c>
      <c r="G168" s="13" t="s">
        <v>1116</v>
      </c>
      <c r="H168" s="13" t="s">
        <v>1116</v>
      </c>
      <c r="I168" s="13" t="s">
        <v>1116</v>
      </c>
      <c r="J168" s="13" t="s">
        <v>1116</v>
      </c>
      <c r="K168" s="13" t="s">
        <v>1116</v>
      </c>
      <c r="L168" s="13" t="s">
        <v>1116</v>
      </c>
      <c r="M168" s="13" t="s">
        <v>1116</v>
      </c>
      <c r="N168" s="13" t="s">
        <v>1116</v>
      </c>
      <c r="O168" s="13" t="s">
        <v>1116</v>
      </c>
    </row>
    <row r="169" spans="1:15" ht="22.9" customHeight="1" x14ac:dyDescent="0.2">
      <c r="A169" s="1" t="s">
        <v>1118</v>
      </c>
      <c r="B169" s="14" t="s">
        <v>1119</v>
      </c>
      <c r="C169" s="14" t="s">
        <v>1120</v>
      </c>
      <c r="D169" s="14" t="s">
        <v>1121</v>
      </c>
      <c r="E169" s="14" t="s">
        <v>1122</v>
      </c>
      <c r="F169" s="14" t="s">
        <v>1058</v>
      </c>
      <c r="G169" s="2" t="s">
        <v>1123</v>
      </c>
      <c r="H169" s="1" t="s">
        <v>1124</v>
      </c>
      <c r="I169" s="1" t="s">
        <v>1125</v>
      </c>
      <c r="J169" s="1" t="s">
        <v>1126</v>
      </c>
      <c r="K169" s="1" t="s">
        <v>92</v>
      </c>
      <c r="L169" s="1" t="s">
        <v>1127</v>
      </c>
      <c r="M169" s="1" t="s">
        <v>1128</v>
      </c>
      <c r="N169" s="15" t="s">
        <v>1129</v>
      </c>
      <c r="O169" s="15" t="s">
        <v>1129</v>
      </c>
    </row>
    <row r="170" spans="1:15" ht="12" customHeight="1" x14ac:dyDescent="0.2">
      <c r="A170" s="4" t="s">
        <v>1130</v>
      </c>
      <c r="B170" s="18" t="str">
        <f>HYPERLINK("https://gardenstreet.ru/smorodina-alpijskaya ", "Смородина альпийская")</f>
        <v>Смородина альпийская</v>
      </c>
      <c r="C170" s="16" t="s">
        <v>1132</v>
      </c>
      <c r="D170" s="16" t="s">
        <v>1131</v>
      </c>
      <c r="E170" s="16" t="s">
        <v>1131</v>
      </c>
      <c r="F170" s="16" t="s">
        <v>1131</v>
      </c>
      <c r="G170" s="4" t="s">
        <v>1133</v>
      </c>
      <c r="H170" s="3" t="s">
        <v>1134</v>
      </c>
      <c r="I170" s="3" t="s">
        <v>1135</v>
      </c>
      <c r="J170" s="3" t="s">
        <v>1136</v>
      </c>
      <c r="K170" s="3" t="s">
        <v>1137</v>
      </c>
      <c r="L170" s="3" t="s">
        <v>1138</v>
      </c>
      <c r="M170" s="20"/>
      <c r="N170" s="19">
        <f>H170*M170</f>
        <v>0</v>
      </c>
      <c r="O170" s="17" t="s">
        <v>0</v>
      </c>
    </row>
    <row r="171" spans="1:15" ht="9" customHeight="1" x14ac:dyDescent="0.2"/>
    <row r="172" spans="1:15" ht="14.25" customHeight="1" x14ac:dyDescent="0.2">
      <c r="A172" s="13" t="s">
        <v>1139</v>
      </c>
      <c r="B172" s="13" t="s">
        <v>1140</v>
      </c>
      <c r="C172" s="13" t="s">
        <v>1139</v>
      </c>
      <c r="D172" s="13" t="s">
        <v>1139</v>
      </c>
      <c r="E172" s="13" t="s">
        <v>1139</v>
      </c>
      <c r="F172" s="13" t="s">
        <v>1139</v>
      </c>
      <c r="G172" s="13" t="s">
        <v>1139</v>
      </c>
      <c r="H172" s="13" t="s">
        <v>1139</v>
      </c>
      <c r="I172" s="13" t="s">
        <v>1139</v>
      </c>
      <c r="J172" s="13" t="s">
        <v>1139</v>
      </c>
      <c r="K172" s="13" t="s">
        <v>1139</v>
      </c>
      <c r="L172" s="13" t="s">
        <v>1139</v>
      </c>
      <c r="M172" s="13" t="s">
        <v>1139</v>
      </c>
      <c r="N172" s="13" t="s">
        <v>1139</v>
      </c>
      <c r="O172" s="13" t="s">
        <v>1139</v>
      </c>
    </row>
    <row r="173" spans="1:15" ht="22.9" customHeight="1" x14ac:dyDescent="0.2">
      <c r="A173" s="1" t="s">
        <v>1141</v>
      </c>
      <c r="B173" s="14" t="s">
        <v>1142</v>
      </c>
      <c r="C173" s="14" t="s">
        <v>1059</v>
      </c>
      <c r="D173" s="14" t="s">
        <v>1059</v>
      </c>
      <c r="E173" s="14" t="s">
        <v>1059</v>
      </c>
      <c r="F173" s="14" t="s">
        <v>1059</v>
      </c>
      <c r="G173" s="2" t="s">
        <v>1143</v>
      </c>
      <c r="H173" s="1" t="s">
        <v>1144</v>
      </c>
      <c r="I173" s="1" t="s">
        <v>1145</v>
      </c>
      <c r="J173" s="1" t="s">
        <v>1146</v>
      </c>
      <c r="K173" s="1" t="s">
        <v>1147</v>
      </c>
      <c r="L173" s="1" t="s">
        <v>1148</v>
      </c>
      <c r="M173" s="1" t="s">
        <v>1149</v>
      </c>
      <c r="N173" s="15" t="s">
        <v>1150</v>
      </c>
      <c r="O173" s="15" t="s">
        <v>1150</v>
      </c>
    </row>
    <row r="174" spans="1:15" ht="12" customHeight="1" x14ac:dyDescent="0.2">
      <c r="A174" s="4" t="s">
        <v>1151</v>
      </c>
      <c r="B174" s="18" t="str">
        <f>HYPERLINK("https://gardenstreet.ru/spireya-berezolistnaya-pink-spakler ", "Спирея березолистная Пинк Спаклер")</f>
        <v>Спирея березолистная Пинк Спаклер</v>
      </c>
      <c r="C174" s="16" t="s">
        <v>1153</v>
      </c>
      <c r="D174" s="16" t="s">
        <v>1152</v>
      </c>
      <c r="E174" s="16" t="s">
        <v>1152</v>
      </c>
      <c r="F174" s="16" t="s">
        <v>1152</v>
      </c>
      <c r="G174" s="4" t="s">
        <v>1154</v>
      </c>
      <c r="H174" s="3" t="s">
        <v>1155</v>
      </c>
      <c r="I174" s="3" t="s">
        <v>1156</v>
      </c>
      <c r="J174" s="3" t="s">
        <v>1157</v>
      </c>
      <c r="K174" s="3" t="s">
        <v>1158</v>
      </c>
      <c r="L174" s="3" t="s">
        <v>1159</v>
      </c>
      <c r="M174" s="20"/>
      <c r="N174" s="19">
        <f>H174*M174</f>
        <v>0</v>
      </c>
      <c r="O174" s="17" t="s">
        <v>0</v>
      </c>
    </row>
    <row r="175" spans="1:15" ht="12" customHeight="1" x14ac:dyDescent="0.2">
      <c r="A175" s="4" t="s">
        <v>1160</v>
      </c>
      <c r="B175" s="18" t="str">
        <f>HYPERLINK("https://gardenstreet.ru/spireya-berezolistnaya-tor ", "Спирея березолистная Тор")</f>
        <v>Спирея березолистная Тор</v>
      </c>
      <c r="C175" s="16" t="s">
        <v>1161</v>
      </c>
      <c r="D175" s="16" t="s">
        <v>1161</v>
      </c>
      <c r="E175" s="16" t="s">
        <v>1161</v>
      </c>
      <c r="F175" s="16" t="s">
        <v>1161</v>
      </c>
      <c r="G175" s="4" t="s">
        <v>1162</v>
      </c>
      <c r="H175" s="3" t="s">
        <v>1163</v>
      </c>
      <c r="I175" s="3" t="s">
        <v>1164</v>
      </c>
      <c r="J175" s="3" t="s">
        <v>1165</v>
      </c>
      <c r="K175" s="3" t="s">
        <v>1166</v>
      </c>
      <c r="L175" s="3" t="s">
        <v>1167</v>
      </c>
      <c r="M175" s="20"/>
      <c r="N175" s="19">
        <f>H175*M175</f>
        <v>0</v>
      </c>
      <c r="O175" s="17" t="s">
        <v>0</v>
      </c>
    </row>
    <row r="176" spans="1:15" ht="12" customHeight="1" x14ac:dyDescent="0.2">
      <c r="A176" s="4" t="s">
        <v>1168</v>
      </c>
      <c r="B176" s="18" t="str">
        <f>HYPERLINK("https://gardenstreet.ru/spireya-berezolistnaya-tor ", "Спирея березолистная Тор")</f>
        <v>Спирея березолистная Тор</v>
      </c>
      <c r="C176" s="16" t="s">
        <v>1169</v>
      </c>
      <c r="D176" s="16" t="s">
        <v>1169</v>
      </c>
      <c r="E176" s="16" t="s">
        <v>1169</v>
      </c>
      <c r="F176" s="16" t="s">
        <v>1169</v>
      </c>
      <c r="G176" s="4" t="s">
        <v>1170</v>
      </c>
      <c r="H176" s="3" t="s">
        <v>1171</v>
      </c>
      <c r="I176" s="3" t="s">
        <v>1172</v>
      </c>
      <c r="J176" s="3" t="s">
        <v>1173</v>
      </c>
      <c r="K176" s="3" t="s">
        <v>1174</v>
      </c>
      <c r="L176" s="3" t="s">
        <v>1175</v>
      </c>
      <c r="M176" s="20"/>
      <c r="N176" s="19">
        <f>H176*M176</f>
        <v>0</v>
      </c>
      <c r="O176" s="17" t="s">
        <v>0</v>
      </c>
    </row>
    <row r="177" spans="1:15" ht="12" customHeight="1" x14ac:dyDescent="0.2">
      <c r="A177" s="4" t="s">
        <v>1176</v>
      </c>
      <c r="B177" s="18" t="str">
        <f>HYPERLINK("https://gardenstreet.ru/spireya-berezolistnaya-tor-gold ", "Спирея березолистная Тор Голд")</f>
        <v>Спирея березолистная Тор Голд</v>
      </c>
      <c r="C177" s="16" t="s">
        <v>1177</v>
      </c>
      <c r="D177" s="16" t="s">
        <v>1178</v>
      </c>
      <c r="E177" s="16" t="s">
        <v>1179</v>
      </c>
      <c r="F177" s="16" t="s">
        <v>1177</v>
      </c>
      <c r="G177" s="4" t="s">
        <v>1180</v>
      </c>
      <c r="H177" s="3" t="s">
        <v>1181</v>
      </c>
      <c r="I177" s="3" t="s">
        <v>1182</v>
      </c>
      <c r="J177" s="3" t="s">
        <v>1183</v>
      </c>
      <c r="K177" s="3" t="s">
        <v>1184</v>
      </c>
      <c r="L177" s="3" t="s">
        <v>1185</v>
      </c>
      <c r="M177" s="20"/>
      <c r="N177" s="19">
        <f>H177*M177</f>
        <v>0</v>
      </c>
      <c r="O177" s="17" t="s">
        <v>0</v>
      </c>
    </row>
    <row r="178" spans="1:15" ht="12" customHeight="1" x14ac:dyDescent="0.2">
      <c r="A178" s="4" t="s">
        <v>1186</v>
      </c>
      <c r="B178" s="18" t="str">
        <f>HYPERLINK("https://gardenstreet.ru/spireya-berezolistnaya-tor-gold ", "Спирея березолистная Тор Голд")</f>
        <v>Спирея березолистная Тор Голд</v>
      </c>
      <c r="C178" s="16" t="s">
        <v>1178</v>
      </c>
      <c r="D178" s="16" t="s">
        <v>1178</v>
      </c>
      <c r="E178" s="16" t="s">
        <v>1178</v>
      </c>
      <c r="F178" s="16" t="s">
        <v>1178</v>
      </c>
      <c r="G178" s="4" t="s">
        <v>1187</v>
      </c>
      <c r="H178" s="3" t="s">
        <v>1188</v>
      </c>
      <c r="I178" s="3" t="s">
        <v>1189</v>
      </c>
      <c r="J178" s="3" t="s">
        <v>1190</v>
      </c>
      <c r="K178" s="3" t="s">
        <v>1191</v>
      </c>
      <c r="L178" s="3" t="s">
        <v>1192</v>
      </c>
      <c r="M178" s="20"/>
      <c r="N178" s="19">
        <f>H178*M178</f>
        <v>0</v>
      </c>
      <c r="O178" s="17" t="s">
        <v>0</v>
      </c>
    </row>
    <row r="179" spans="1:15" ht="12" customHeight="1" x14ac:dyDescent="0.2">
      <c r="A179" s="4" t="s">
        <v>1193</v>
      </c>
      <c r="B179" s="18" t="str">
        <f>HYPERLINK("https://gardenstreet.ru/spireya-billarda ", "Спирея Билларда")</f>
        <v>Спирея Билларда</v>
      </c>
      <c r="C179" s="16" t="s">
        <v>1194</v>
      </c>
      <c r="D179" s="16" t="s">
        <v>1194</v>
      </c>
      <c r="E179" s="16" t="s">
        <v>1194</v>
      </c>
      <c r="F179" s="16" t="s">
        <v>1194</v>
      </c>
      <c r="G179" s="4" t="s">
        <v>1195</v>
      </c>
      <c r="H179" s="3" t="s">
        <v>302</v>
      </c>
      <c r="I179" s="3" t="s">
        <v>1196</v>
      </c>
      <c r="J179" s="3" t="s">
        <v>1197</v>
      </c>
      <c r="K179" s="3" t="s">
        <v>1198</v>
      </c>
      <c r="L179" s="3" t="s">
        <v>1199</v>
      </c>
      <c r="M179" s="20"/>
      <c r="N179" s="19">
        <f>H179*M179</f>
        <v>0</v>
      </c>
      <c r="O179" s="17" t="s">
        <v>0</v>
      </c>
    </row>
    <row r="180" spans="1:15" ht="12" customHeight="1" x14ac:dyDescent="0.2">
      <c r="A180" s="4" t="s">
        <v>1200</v>
      </c>
      <c r="B180" s="18" t="str">
        <f>HYPERLINK("https://gardenstreet.ru/spireya-vangutta ", "Спирея Вангутта")</f>
        <v>Спирея Вангутта</v>
      </c>
      <c r="C180" s="16" t="s">
        <v>1201</v>
      </c>
      <c r="D180" s="16" t="s">
        <v>1201</v>
      </c>
      <c r="E180" s="16" t="s">
        <v>1201</v>
      </c>
      <c r="F180" s="16" t="s">
        <v>1201</v>
      </c>
      <c r="G180" s="4" t="s">
        <v>1202</v>
      </c>
      <c r="H180" s="3" t="s">
        <v>1203</v>
      </c>
      <c r="I180" s="3" t="s">
        <v>1204</v>
      </c>
      <c r="J180" s="3" t="s">
        <v>1205</v>
      </c>
      <c r="K180" s="3" t="s">
        <v>1206</v>
      </c>
      <c r="L180" s="3" t="s">
        <v>1207</v>
      </c>
      <c r="M180" s="20"/>
      <c r="N180" s="19">
        <f>H180*M180</f>
        <v>0</v>
      </c>
      <c r="O180" s="17" t="s">
        <v>0</v>
      </c>
    </row>
    <row r="181" spans="1:15" ht="12" customHeight="1" x14ac:dyDescent="0.2">
      <c r="A181" s="4" t="s">
        <v>1208</v>
      </c>
      <c r="B181" s="18" t="str">
        <f>HYPERLINK("https://gardenstreet.ru/spireya-vangutta ", "Спирея Вангутта")</f>
        <v>Спирея Вангутта</v>
      </c>
      <c r="C181" s="16" t="s">
        <v>1209</v>
      </c>
      <c r="D181" s="16" t="s">
        <v>1209</v>
      </c>
      <c r="E181" s="16" t="s">
        <v>1209</v>
      </c>
      <c r="F181" s="16" t="s">
        <v>1209</v>
      </c>
      <c r="G181" s="4" t="s">
        <v>1210</v>
      </c>
      <c r="H181" s="3" t="s">
        <v>1211</v>
      </c>
      <c r="I181" s="3" t="s">
        <v>1212</v>
      </c>
      <c r="J181" s="3" t="s">
        <v>1213</v>
      </c>
      <c r="K181" s="3" t="s">
        <v>1214</v>
      </c>
      <c r="L181" s="3" t="s">
        <v>1215</v>
      </c>
      <c r="M181" s="20"/>
      <c r="N181" s="19">
        <f>H181*M181</f>
        <v>0</v>
      </c>
      <c r="O181" s="17" t="s">
        <v>0</v>
      </c>
    </row>
    <row r="182" spans="1:15" ht="12" customHeight="1" x14ac:dyDescent="0.2">
      <c r="A182" s="4" t="s">
        <v>1216</v>
      </c>
      <c r="B182" s="18" t="str">
        <f>HYPERLINK("https://gardenstreet.ru/spireya-seraya-grefshaym ", "Спирея серая Грефшайм ")</f>
        <v xml:space="preserve">Спирея серая Грефшайм </v>
      </c>
      <c r="C182" s="16" t="s">
        <v>1217</v>
      </c>
      <c r="D182" s="16" t="s">
        <v>1217</v>
      </c>
      <c r="E182" s="16" t="s">
        <v>1217</v>
      </c>
      <c r="F182" s="16" t="s">
        <v>1217</v>
      </c>
      <c r="G182" s="4" t="s">
        <v>602</v>
      </c>
      <c r="H182" s="3" t="s">
        <v>1218</v>
      </c>
      <c r="I182" s="3" t="s">
        <v>1219</v>
      </c>
      <c r="J182" s="3" t="s">
        <v>1220</v>
      </c>
      <c r="K182" s="3" t="s">
        <v>1221</v>
      </c>
      <c r="L182" s="3" t="s">
        <v>1222</v>
      </c>
      <c r="M182" s="20"/>
      <c r="N182" s="19">
        <f>H182*M182</f>
        <v>0</v>
      </c>
      <c r="O182" s="17" t="s">
        <v>0</v>
      </c>
    </row>
    <row r="183" spans="1:15" ht="12" customHeight="1" x14ac:dyDescent="0.2">
      <c r="A183" s="4" t="s">
        <v>1223</v>
      </c>
      <c r="B183" s="18" t="str">
        <f>HYPERLINK("https://gardenstreet.ru/spireya-yaponskaya-littl-princess ", "Спирея японская Литтл Принцесс")</f>
        <v>Спирея японская Литтл Принцесс</v>
      </c>
      <c r="C183" s="16" t="s">
        <v>1224</v>
      </c>
      <c r="D183" s="16" t="s">
        <v>1225</v>
      </c>
      <c r="E183" s="16" t="s">
        <v>1226</v>
      </c>
      <c r="F183" s="16" t="s">
        <v>1224</v>
      </c>
      <c r="G183" s="4" t="s">
        <v>1227</v>
      </c>
      <c r="H183" s="3" t="s">
        <v>1228</v>
      </c>
      <c r="I183" s="3" t="s">
        <v>1229</v>
      </c>
      <c r="J183" s="3" t="s">
        <v>1230</v>
      </c>
      <c r="K183" s="3" t="s">
        <v>1231</v>
      </c>
      <c r="L183" s="3" t="s">
        <v>1232</v>
      </c>
      <c r="M183" s="20"/>
      <c r="N183" s="19">
        <f>H183*M183</f>
        <v>0</v>
      </c>
      <c r="O183" s="17" t="s">
        <v>0</v>
      </c>
    </row>
    <row r="184" spans="1:15" ht="12" customHeight="1" x14ac:dyDescent="0.2">
      <c r="A184" s="4" t="s">
        <v>1233</v>
      </c>
      <c r="B184" s="18" t="str">
        <f>HYPERLINK("https://gardenstreet.ru/spireya-yaponskaya-littl-princess ", "Спирея японская Литтл Принцесс")</f>
        <v>Спирея японская Литтл Принцесс</v>
      </c>
      <c r="C184" s="16" t="s">
        <v>1224</v>
      </c>
      <c r="D184" s="16" t="s">
        <v>1224</v>
      </c>
      <c r="E184" s="16" t="s">
        <v>1224</v>
      </c>
      <c r="F184" s="16" t="s">
        <v>1224</v>
      </c>
      <c r="G184" s="4" t="s">
        <v>1234</v>
      </c>
      <c r="H184" s="3" t="s">
        <v>1235</v>
      </c>
      <c r="I184" s="3" t="s">
        <v>1236</v>
      </c>
      <c r="J184" s="3" t="s">
        <v>1237</v>
      </c>
      <c r="K184" s="3" t="s">
        <v>1238</v>
      </c>
      <c r="L184" s="3" t="s">
        <v>1239</v>
      </c>
      <c r="M184" s="20"/>
      <c r="N184" s="19">
        <f>H184*M184</f>
        <v>0</v>
      </c>
      <c r="O184" s="17" t="s">
        <v>0</v>
      </c>
    </row>
    <row r="185" spans="1:15" ht="12" customHeight="1" x14ac:dyDescent="0.2">
      <c r="A185" s="4" t="s">
        <v>1240</v>
      </c>
      <c r="B185" s="18" t="str">
        <f>HYPERLINK("https://gardenstreet.ru/spireya-yaponskaya-makrofila ", "Спирея японская Макрофила")</f>
        <v>Спирея японская Макрофила</v>
      </c>
      <c r="C185" s="16" t="s">
        <v>1241</v>
      </c>
      <c r="D185" s="16" t="s">
        <v>1241</v>
      </c>
      <c r="E185" s="16" t="s">
        <v>1241</v>
      </c>
      <c r="F185" s="16" t="s">
        <v>1241</v>
      </c>
      <c r="G185" s="4" t="s">
        <v>1242</v>
      </c>
      <c r="H185" s="3" t="s">
        <v>1243</v>
      </c>
      <c r="I185" s="3" t="s">
        <v>1244</v>
      </c>
      <c r="J185" s="3" t="s">
        <v>1245</v>
      </c>
      <c r="K185" s="3" t="s">
        <v>1246</v>
      </c>
      <c r="L185" s="3" t="s">
        <v>1247</v>
      </c>
      <c r="M185" s="20"/>
      <c r="N185" s="19">
        <f>H185*M185</f>
        <v>0</v>
      </c>
      <c r="O185" s="17" t="s">
        <v>0</v>
      </c>
    </row>
    <row r="186" spans="1:15" ht="12" customHeight="1" x14ac:dyDescent="0.2">
      <c r="A186" s="4" t="s">
        <v>1248</v>
      </c>
      <c r="B186" s="18" t="str">
        <f>HYPERLINK("https://gardenstreet.ru/spireya-yaponskaya-makrofila ", "Спирея японская Макрофила")</f>
        <v>Спирея японская Макрофила</v>
      </c>
      <c r="C186" s="16" t="s">
        <v>1249</v>
      </c>
      <c r="D186" s="16" t="s">
        <v>1249</v>
      </c>
      <c r="E186" s="16" t="s">
        <v>1249</v>
      </c>
      <c r="F186" s="16" t="s">
        <v>1249</v>
      </c>
      <c r="G186" s="4" t="s">
        <v>1250</v>
      </c>
      <c r="H186" s="3" t="s">
        <v>1251</v>
      </c>
      <c r="I186" s="3" t="s">
        <v>1252</v>
      </c>
      <c r="J186" s="3" t="s">
        <v>83</v>
      </c>
      <c r="K186" s="3" t="s">
        <v>1253</v>
      </c>
      <c r="L186" s="3" t="s">
        <v>1254</v>
      </c>
      <c r="M186" s="20"/>
      <c r="N186" s="19">
        <f>H186*M186</f>
        <v>0</v>
      </c>
      <c r="O186" s="17" t="s">
        <v>0</v>
      </c>
    </row>
    <row r="187" spans="1:15" ht="12" customHeight="1" x14ac:dyDescent="0.2">
      <c r="A187" s="4" t="s">
        <v>1255</v>
      </c>
      <c r="B187" s="18" t="str">
        <f>HYPERLINK("https://gardenstreet.ru/spireya-yaponskaya-merlo-gold ", "Спирея японская Мерло Голд")</f>
        <v>Спирея японская Мерло Голд</v>
      </c>
      <c r="C187" s="16" t="s">
        <v>1256</v>
      </c>
      <c r="D187" s="16" t="s">
        <v>1256</v>
      </c>
      <c r="E187" s="16" t="s">
        <v>1256</v>
      </c>
      <c r="F187" s="16" t="s">
        <v>1256</v>
      </c>
      <c r="G187" s="4" t="s">
        <v>1257</v>
      </c>
      <c r="H187" s="3" t="s">
        <v>1258</v>
      </c>
      <c r="I187" s="3" t="s">
        <v>1259</v>
      </c>
      <c r="J187" s="3" t="s">
        <v>1260</v>
      </c>
      <c r="K187" s="3" t="s">
        <v>1261</v>
      </c>
      <c r="L187" s="3" t="s">
        <v>1262</v>
      </c>
      <c r="M187" s="20"/>
      <c r="N187" s="19">
        <f>H187*M187</f>
        <v>0</v>
      </c>
      <c r="O187" s="17" t="s">
        <v>0</v>
      </c>
    </row>
    <row r="188" spans="1:15" ht="12" customHeight="1" x14ac:dyDescent="0.2">
      <c r="A188" s="4" t="s">
        <v>1263</v>
      </c>
      <c r="B188" s="18" t="str">
        <f>HYPERLINK("https://gardenstreet.ru/spireya-yaponskaya-mehdzhik-karpet ", "Спирея японская Мэджик Карпет")</f>
        <v>Спирея японская Мэджик Карпет</v>
      </c>
      <c r="C188" s="16" t="s">
        <v>1264</v>
      </c>
      <c r="D188" s="16" t="s">
        <v>1264</v>
      </c>
      <c r="E188" s="16" t="s">
        <v>1264</v>
      </c>
      <c r="F188" s="16" t="s">
        <v>1264</v>
      </c>
      <c r="G188" s="4" t="s">
        <v>1265</v>
      </c>
      <c r="H188" s="3" t="s">
        <v>1266</v>
      </c>
      <c r="I188" s="3" t="s">
        <v>1267</v>
      </c>
      <c r="J188" s="3" t="s">
        <v>1268</v>
      </c>
      <c r="K188" s="3" t="s">
        <v>1269</v>
      </c>
      <c r="L188" s="3" t="s">
        <v>1270</v>
      </c>
      <c r="M188" s="20"/>
      <c r="N188" s="19">
        <f>H188*M188</f>
        <v>0</v>
      </c>
      <c r="O188" s="17" t="s">
        <v>0</v>
      </c>
    </row>
    <row r="189" spans="1:15" ht="12" customHeight="1" x14ac:dyDescent="0.2">
      <c r="A189" s="4" t="s">
        <v>1271</v>
      </c>
      <c r="B189" s="18" t="str">
        <f>HYPERLINK("https://gardenstreet.ru/spireya-yaponskaya-nana ", "Спирея японская Нана")</f>
        <v>Спирея японская Нана</v>
      </c>
      <c r="C189" s="16" t="s">
        <v>1272</v>
      </c>
      <c r="D189" s="16" t="s">
        <v>1272</v>
      </c>
      <c r="E189" s="16" t="s">
        <v>1272</v>
      </c>
      <c r="F189" s="16" t="s">
        <v>1272</v>
      </c>
      <c r="G189" s="4" t="s">
        <v>1273</v>
      </c>
      <c r="H189" s="3" t="s">
        <v>1274</v>
      </c>
      <c r="I189" s="3" t="s">
        <v>1275</v>
      </c>
      <c r="J189" s="3" t="s">
        <v>1276</v>
      </c>
      <c r="K189" s="3" t="s">
        <v>1277</v>
      </c>
      <c r="L189" s="3" t="s">
        <v>1278</v>
      </c>
      <c r="M189" s="20"/>
      <c r="N189" s="19">
        <f>H189*M189</f>
        <v>0</v>
      </c>
      <c r="O189" s="17" t="s">
        <v>0</v>
      </c>
    </row>
    <row r="190" spans="1:15" ht="9" customHeight="1" x14ac:dyDescent="0.2"/>
    <row r="191" spans="1:15" ht="14.25" customHeight="1" x14ac:dyDescent="0.2">
      <c r="A191" s="13" t="s">
        <v>1279</v>
      </c>
      <c r="B191" s="13" t="s">
        <v>1279</v>
      </c>
      <c r="C191" s="13" t="s">
        <v>1279</v>
      </c>
      <c r="D191" s="13" t="s">
        <v>1279</v>
      </c>
      <c r="E191" s="13" t="s">
        <v>1279</v>
      </c>
      <c r="F191" s="13" t="s">
        <v>1279</v>
      </c>
      <c r="G191" s="13" t="s">
        <v>1279</v>
      </c>
      <c r="H191" s="13" t="s">
        <v>1279</v>
      </c>
      <c r="I191" s="13" t="s">
        <v>1279</v>
      </c>
      <c r="J191" s="13" t="s">
        <v>1279</v>
      </c>
      <c r="K191" s="13" t="s">
        <v>1279</v>
      </c>
      <c r="L191" s="13" t="s">
        <v>1279</v>
      </c>
      <c r="M191" s="13" t="s">
        <v>1279</v>
      </c>
      <c r="N191" s="13" t="s">
        <v>1279</v>
      </c>
      <c r="O191" s="13" t="s">
        <v>1279</v>
      </c>
    </row>
    <row r="192" spans="1:15" ht="22.9" customHeight="1" x14ac:dyDescent="0.2">
      <c r="A192" s="1" t="s">
        <v>1057</v>
      </c>
      <c r="B192" s="14" t="s">
        <v>1120</v>
      </c>
      <c r="C192" s="14" t="s">
        <v>1120</v>
      </c>
      <c r="D192" s="14" t="s">
        <v>1120</v>
      </c>
      <c r="E192" s="14" t="s">
        <v>1120</v>
      </c>
      <c r="F192" s="14" t="s">
        <v>1120</v>
      </c>
      <c r="G192" s="2" t="s">
        <v>1280</v>
      </c>
      <c r="H192" s="1" t="s">
        <v>1281</v>
      </c>
      <c r="I192" s="1" t="s">
        <v>1282</v>
      </c>
      <c r="J192" s="1" t="s">
        <v>1283</v>
      </c>
      <c r="K192" s="1" t="s">
        <v>1284</v>
      </c>
      <c r="L192" s="1" t="s">
        <v>1285</v>
      </c>
      <c r="M192" s="1" t="s">
        <v>1286</v>
      </c>
      <c r="N192" s="15" t="s">
        <v>1287</v>
      </c>
      <c r="O192" s="15" t="s">
        <v>1287</v>
      </c>
    </row>
    <row r="193" spans="1:15" ht="12" customHeight="1" x14ac:dyDescent="0.2">
      <c r="A193" s="4" t="s">
        <v>1288</v>
      </c>
      <c r="B193" s="18" t="str">
        <f>HYPERLINK("https://gardenstreet.ru/tuya-zapadnaya-vereskovidnaya-erikoides ", "Туя западная вересковидная Эрикоидес")</f>
        <v>Туя западная вересковидная Эрикоидес</v>
      </c>
      <c r="C193" s="16" t="s">
        <v>1289</v>
      </c>
      <c r="D193" s="16" t="s">
        <v>1289</v>
      </c>
      <c r="E193" s="16" t="s">
        <v>1289</v>
      </c>
      <c r="F193" s="16" t="s">
        <v>1289</v>
      </c>
      <c r="G193" s="4" t="s">
        <v>1050</v>
      </c>
      <c r="H193" s="3" t="s">
        <v>1290</v>
      </c>
      <c r="I193" s="3" t="s">
        <v>1291</v>
      </c>
      <c r="J193" s="3" t="s">
        <v>1292</v>
      </c>
      <c r="K193" s="3" t="s">
        <v>1293</v>
      </c>
      <c r="L193" s="3" t="s">
        <v>1294</v>
      </c>
      <c r="M193" s="20"/>
      <c r="N193" s="19">
        <f>H193*M193</f>
        <v>0</v>
      </c>
      <c r="O193" s="17" t="s">
        <v>0</v>
      </c>
    </row>
    <row r="194" spans="1:15" ht="12" customHeight="1" x14ac:dyDescent="0.2">
      <c r="A194" s="4" t="s">
        <v>1295</v>
      </c>
      <c r="B194" s="18" t="str">
        <f>HYPERLINK("https://gardenstreet.ru/tuya-zapadnaya-vudvardi ", "Туя западная Вудварди")</f>
        <v>Туя западная Вудварди</v>
      </c>
      <c r="C194" s="16" t="s">
        <v>1296</v>
      </c>
      <c r="D194" s="16" t="s">
        <v>1296</v>
      </c>
      <c r="E194" s="16" t="s">
        <v>1296</v>
      </c>
      <c r="F194" s="16" t="s">
        <v>1296</v>
      </c>
      <c r="G194" s="4" t="s">
        <v>1297</v>
      </c>
      <c r="H194" s="3" t="s">
        <v>1298</v>
      </c>
      <c r="I194" s="3" t="s">
        <v>1299</v>
      </c>
      <c r="J194" s="3" t="s">
        <v>1300</v>
      </c>
      <c r="K194" s="3" t="s">
        <v>1301</v>
      </c>
      <c r="L194" s="3" t="s">
        <v>1302</v>
      </c>
      <c r="M194" s="20"/>
      <c r="N194" s="19">
        <f>H194*M194</f>
        <v>0</v>
      </c>
      <c r="O194" s="17" t="s">
        <v>0</v>
      </c>
    </row>
    <row r="195" spans="1:15" ht="12" customHeight="1" x14ac:dyDescent="0.2">
      <c r="A195" s="4" t="s">
        <v>1303</v>
      </c>
      <c r="B195" s="18" t="str">
        <f>HYPERLINK("https://gardenstreet.ru/tuya-zapadnaya-globoza-aurea ", "Туя западная Глобоза Ауреа")</f>
        <v>Туя западная Глобоза Ауреа</v>
      </c>
      <c r="C195" s="16" t="s">
        <v>1304</v>
      </c>
      <c r="D195" s="16" t="s">
        <v>1304</v>
      </c>
      <c r="E195" s="16" t="s">
        <v>1304</v>
      </c>
      <c r="F195" s="16" t="s">
        <v>1304</v>
      </c>
      <c r="G195" s="4" t="s">
        <v>1305</v>
      </c>
      <c r="H195" s="3" t="s">
        <v>1306</v>
      </c>
      <c r="I195" s="3" t="s">
        <v>1307</v>
      </c>
      <c r="J195" s="3" t="s">
        <v>1308</v>
      </c>
      <c r="K195" s="3" t="s">
        <v>1309</v>
      </c>
      <c r="L195" s="3" t="s">
        <v>1310</v>
      </c>
      <c r="M195" s="20"/>
      <c r="N195" s="19">
        <f>H195*M195</f>
        <v>0</v>
      </c>
      <c r="O195" s="17" t="s">
        <v>0</v>
      </c>
    </row>
    <row r="196" spans="1:15" ht="12" customHeight="1" x14ac:dyDescent="0.2">
      <c r="A196" s="4" t="s">
        <v>1311</v>
      </c>
      <c r="B196" s="18" t="str">
        <f>HYPERLINK("https://gardenstreet.ru/tuya-zapadnaya-golden-smaragd ", "Туя западная Голден Смарагд ")</f>
        <v xml:space="preserve">Туя западная Голден Смарагд </v>
      </c>
      <c r="C196" s="16" t="s">
        <v>1312</v>
      </c>
      <c r="D196" s="16" t="s">
        <v>1312</v>
      </c>
      <c r="E196" s="16" t="s">
        <v>1312</v>
      </c>
      <c r="F196" s="16" t="s">
        <v>1312</v>
      </c>
      <c r="G196" s="4" t="s">
        <v>1313</v>
      </c>
      <c r="H196" s="3" t="s">
        <v>1314</v>
      </c>
      <c r="I196" s="3" t="s">
        <v>1315</v>
      </c>
      <c r="J196" s="3" t="s">
        <v>1316</v>
      </c>
      <c r="K196" s="3" t="s">
        <v>1317</v>
      </c>
      <c r="L196" s="3" t="s">
        <v>1318</v>
      </c>
      <c r="M196" s="20"/>
      <c r="N196" s="19">
        <f>H196*M196</f>
        <v>0</v>
      </c>
      <c r="O196" s="17" t="s">
        <v>0</v>
      </c>
    </row>
    <row r="197" spans="1:15" ht="12" customHeight="1" x14ac:dyDescent="0.2">
      <c r="A197" s="4" t="s">
        <v>1319</v>
      </c>
      <c r="B197" s="18" t="str">
        <f>HYPERLINK("https://gardenstreet.ru/tuya-zapadnaya-danika ", "Туя западная Даника")</f>
        <v>Туя западная Даника</v>
      </c>
      <c r="C197" s="16" t="s">
        <v>1320</v>
      </c>
      <c r="D197" s="16" t="s">
        <v>1320</v>
      </c>
      <c r="E197" s="16" t="s">
        <v>1320</v>
      </c>
      <c r="F197" s="16" t="s">
        <v>1320</v>
      </c>
      <c r="G197" s="4" t="s">
        <v>405</v>
      </c>
      <c r="H197" s="3" t="s">
        <v>1321</v>
      </c>
      <c r="I197" s="3" t="s">
        <v>1322</v>
      </c>
      <c r="J197" s="3" t="s">
        <v>1323</v>
      </c>
      <c r="K197" s="3" t="s">
        <v>1324</v>
      </c>
      <c r="L197" s="3" t="s">
        <v>1325</v>
      </c>
      <c r="M197" s="20"/>
      <c r="N197" s="19">
        <f>H197*M197</f>
        <v>0</v>
      </c>
      <c r="O197" s="17" t="s">
        <v>0</v>
      </c>
    </row>
    <row r="198" spans="1:15" ht="12" customHeight="1" x14ac:dyDescent="0.2">
      <c r="A198" s="4" t="s">
        <v>1326</v>
      </c>
      <c r="B198" s="18" t="str">
        <f>HYPERLINK("https://gardenstreet.ru/tuya-zapadnaya-danika ", "Туя западная Даника")</f>
        <v>Туя западная Даника</v>
      </c>
      <c r="C198" s="16" t="s">
        <v>1327</v>
      </c>
      <c r="D198" s="16" t="s">
        <v>1327</v>
      </c>
      <c r="E198" s="16" t="s">
        <v>1327</v>
      </c>
      <c r="F198" s="16" t="s">
        <v>1327</v>
      </c>
      <c r="G198" s="4" t="s">
        <v>749</v>
      </c>
      <c r="H198" s="3" t="s">
        <v>1328</v>
      </c>
      <c r="I198" s="3" t="s">
        <v>1329</v>
      </c>
      <c r="J198" s="3" t="s">
        <v>780</v>
      </c>
      <c r="K198" s="3" t="s">
        <v>1330</v>
      </c>
      <c r="L198" s="3" t="s">
        <v>1331</v>
      </c>
      <c r="M198" s="20"/>
      <c r="N198" s="19">
        <f>H198*M198</f>
        <v>0</v>
      </c>
      <c r="O198" s="17" t="s">
        <v>0</v>
      </c>
    </row>
    <row r="199" spans="1:15" ht="12" customHeight="1" x14ac:dyDescent="0.2">
      <c r="A199" s="4" t="s">
        <v>1332</v>
      </c>
      <c r="B199" s="18" t="str">
        <f>HYPERLINK("https://gardenstreet.ru/tuya-zapadnaya-danika-aurea ", "Туя западная Даника Ауреа")</f>
        <v>Туя западная Даника Ауреа</v>
      </c>
      <c r="C199" s="16" t="s">
        <v>1333</v>
      </c>
      <c r="D199" s="16" t="s">
        <v>1333</v>
      </c>
      <c r="E199" s="16" t="s">
        <v>1333</v>
      </c>
      <c r="F199" s="16" t="s">
        <v>1333</v>
      </c>
      <c r="G199" s="4" t="s">
        <v>1334</v>
      </c>
      <c r="H199" s="3" t="s">
        <v>1335</v>
      </c>
      <c r="I199" s="3" t="s">
        <v>1336</v>
      </c>
      <c r="J199" s="3" t="s">
        <v>1337</v>
      </c>
      <c r="K199" s="3" t="s">
        <v>1338</v>
      </c>
      <c r="L199" s="3" t="s">
        <v>1339</v>
      </c>
      <c r="M199" s="20"/>
      <c r="N199" s="19">
        <f>H199*M199</f>
        <v>0</v>
      </c>
      <c r="O199" s="17" t="s">
        <v>0</v>
      </c>
    </row>
    <row r="200" spans="1:15" ht="12" customHeight="1" x14ac:dyDescent="0.2">
      <c r="A200" s="4" t="s">
        <v>1340</v>
      </c>
      <c r="B200" s="18" t="str">
        <f>HYPERLINK("https://gardenstreet.ru/tuya-zapadnaya-littl-chempion ", "Туя западная Литтл Чемпион")</f>
        <v>Туя западная Литтл Чемпион</v>
      </c>
      <c r="C200" s="16" t="s">
        <v>1341</v>
      </c>
      <c r="D200" s="16" t="s">
        <v>1341</v>
      </c>
      <c r="E200" s="16" t="s">
        <v>1341</v>
      </c>
      <c r="F200" s="16" t="s">
        <v>1341</v>
      </c>
      <c r="G200" s="4" t="s">
        <v>1342</v>
      </c>
      <c r="H200" s="3" t="s">
        <v>1343</v>
      </c>
      <c r="I200" s="3" t="s">
        <v>1344</v>
      </c>
      <c r="J200" s="3" t="s">
        <v>1345</v>
      </c>
      <c r="K200" s="3" t="s">
        <v>1346</v>
      </c>
      <c r="L200" s="3" t="s">
        <v>1347</v>
      </c>
      <c r="M200" s="20"/>
      <c r="N200" s="19">
        <f>H200*M200</f>
        <v>0</v>
      </c>
      <c r="O200" s="17" t="s">
        <v>0</v>
      </c>
    </row>
    <row r="201" spans="1:15" ht="12" customHeight="1" x14ac:dyDescent="0.2">
      <c r="A201" s="4" t="s">
        <v>1348</v>
      </c>
      <c r="B201" s="18" t="str">
        <f>HYPERLINK("https://gardenstreet.ru/tuya-zapadnaya-miriam ", "Туя западная Мириам")</f>
        <v>Туя западная Мириам</v>
      </c>
      <c r="C201" s="16" t="s">
        <v>1349</v>
      </c>
      <c r="D201" s="16" t="s">
        <v>1349</v>
      </c>
      <c r="E201" s="16" t="s">
        <v>1349</v>
      </c>
      <c r="F201" s="16" t="s">
        <v>1349</v>
      </c>
      <c r="G201" s="4" t="s">
        <v>997</v>
      </c>
      <c r="H201" s="3" t="s">
        <v>1350</v>
      </c>
      <c r="I201" s="3" t="s">
        <v>1351</v>
      </c>
      <c r="J201" s="3" t="s">
        <v>1352</v>
      </c>
      <c r="K201" s="3" t="s">
        <v>1353</v>
      </c>
      <c r="L201" s="3" t="s">
        <v>1354</v>
      </c>
      <c r="M201" s="20"/>
      <c r="N201" s="19">
        <f>H201*M201</f>
        <v>0</v>
      </c>
      <c r="O201" s="17" t="s">
        <v>0</v>
      </c>
    </row>
    <row r="202" spans="1:15" ht="12" customHeight="1" x14ac:dyDescent="0.2">
      <c r="A202" s="4" t="s">
        <v>1355</v>
      </c>
      <c r="B202" s="18" t="str">
        <f>HYPERLINK("https://gardenstreet.ru/tuya-zapadnaya-mister-bouling-boll ", "Туя западная Мистер Боулинг Болл")</f>
        <v>Туя западная Мистер Боулинг Болл</v>
      </c>
      <c r="C202" s="16" t="s">
        <v>1356</v>
      </c>
      <c r="D202" s="16" t="s">
        <v>1356</v>
      </c>
      <c r="E202" s="16" t="s">
        <v>1356</v>
      </c>
      <c r="F202" s="16" t="s">
        <v>1356</v>
      </c>
      <c r="G202" s="4" t="s">
        <v>1357</v>
      </c>
      <c r="H202" s="3" t="s">
        <v>1358</v>
      </c>
      <c r="I202" s="3" t="s">
        <v>1359</v>
      </c>
      <c r="J202" s="3" t="s">
        <v>1360</v>
      </c>
      <c r="K202" s="3" t="s">
        <v>1361</v>
      </c>
      <c r="L202" s="3" t="s">
        <v>1362</v>
      </c>
      <c r="M202" s="20"/>
      <c r="N202" s="19">
        <f>H202*M202</f>
        <v>0</v>
      </c>
      <c r="O202" s="17" t="s">
        <v>0</v>
      </c>
    </row>
    <row r="203" spans="1:15" ht="12" customHeight="1" x14ac:dyDescent="0.2">
      <c r="A203" s="4" t="s">
        <v>1363</v>
      </c>
      <c r="B203" s="18" t="str">
        <f>HYPERLINK("https://gardenstreet.ru/tuya-zapadnaya-mister-bouling-boll ", "Туя западная Мистер Боулинг Болл")</f>
        <v>Туя западная Мистер Боулинг Болл</v>
      </c>
      <c r="C203" s="16" t="s">
        <v>1365</v>
      </c>
      <c r="D203" s="16" t="s">
        <v>1364</v>
      </c>
      <c r="E203" s="16" t="s">
        <v>1364</v>
      </c>
      <c r="F203" s="16" t="s">
        <v>1364</v>
      </c>
      <c r="G203" s="4" t="s">
        <v>1366</v>
      </c>
      <c r="H203" s="3" t="s">
        <v>1367</v>
      </c>
      <c r="I203" s="3" t="s">
        <v>1368</v>
      </c>
      <c r="J203" s="3" t="s">
        <v>1369</v>
      </c>
      <c r="K203" s="3" t="s">
        <v>1370</v>
      </c>
      <c r="L203" s="3" t="s">
        <v>1371</v>
      </c>
      <c r="M203" s="20"/>
      <c r="N203" s="19">
        <f>H203*M203</f>
        <v>0</v>
      </c>
      <c r="O203" s="17" t="s">
        <v>0</v>
      </c>
    </row>
    <row r="204" spans="1:15" ht="1.5" customHeight="1" x14ac:dyDescent="0.2"/>
    <row r="205" spans="1:15" ht="12" customHeight="1" x14ac:dyDescent="0.2">
      <c r="A205" s="4" t="s">
        <v>1372</v>
      </c>
      <c r="B205" s="18" t="str">
        <f>HYPERLINK("https://gardenstreet.ru/tuya-zapadnaya-spiralis-mini ", "Туя западная Спиралис Мини")</f>
        <v>Туя западная Спиралис Мини</v>
      </c>
      <c r="C205" s="16" t="s">
        <v>1373</v>
      </c>
      <c r="D205" s="16" t="s">
        <v>1373</v>
      </c>
      <c r="E205" s="16" t="s">
        <v>1373</v>
      </c>
      <c r="F205" s="16" t="s">
        <v>1373</v>
      </c>
      <c r="G205" s="4" t="s">
        <v>1374</v>
      </c>
      <c r="H205" s="3" t="s">
        <v>1375</v>
      </c>
      <c r="I205" s="3" t="s">
        <v>1376</v>
      </c>
      <c r="J205" s="3" t="s">
        <v>1377</v>
      </c>
      <c r="K205" s="3" t="s">
        <v>1378</v>
      </c>
      <c r="L205" s="3" t="s">
        <v>1379</v>
      </c>
      <c r="M205" s="20"/>
      <c r="N205" s="19">
        <f>H205*M205</f>
        <v>0</v>
      </c>
      <c r="O205" s="17" t="s">
        <v>0</v>
      </c>
    </row>
    <row r="206" spans="1:15" ht="12" customHeight="1" x14ac:dyDescent="0.2">
      <c r="A206" s="4" t="s">
        <v>1380</v>
      </c>
      <c r="B206" s="18" t="str">
        <f>HYPERLINK("https://gardenstreet.ru/tuya-zapadnaya-tini-tim ", "Туя западная Тини Тим")</f>
        <v>Туя западная Тини Тим</v>
      </c>
      <c r="C206" s="16" t="s">
        <v>1381</v>
      </c>
      <c r="D206" s="16" t="s">
        <v>1381</v>
      </c>
      <c r="E206" s="16" t="s">
        <v>1381</v>
      </c>
      <c r="F206" s="16" t="s">
        <v>1381</v>
      </c>
      <c r="G206" s="4" t="s">
        <v>1382</v>
      </c>
      <c r="H206" s="3" t="s">
        <v>1383</v>
      </c>
      <c r="I206" s="3" t="s">
        <v>1384</v>
      </c>
      <c r="J206" s="3" t="s">
        <v>1385</v>
      </c>
      <c r="K206" s="3" t="s">
        <v>1386</v>
      </c>
      <c r="L206" s="3" t="s">
        <v>1387</v>
      </c>
      <c r="M206" s="20"/>
      <c r="N206" s="19">
        <f>H206*M206</f>
        <v>0</v>
      </c>
      <c r="O206" s="17" t="s">
        <v>0</v>
      </c>
    </row>
  </sheetData>
  <mergeCells count="348">
    <mergeCell ref="B206:F206"/>
    <mergeCell ref="N206:O206"/>
    <mergeCell ref="B200:F200"/>
    <mergeCell ref="N200:O200"/>
    <mergeCell ref="B201:F201"/>
    <mergeCell ref="N201:O201"/>
    <mergeCell ref="B202:F202"/>
    <mergeCell ref="N202:O202"/>
    <mergeCell ref="B203:F203"/>
    <mergeCell ref="N203:O203"/>
    <mergeCell ref="B205:F205"/>
    <mergeCell ref="N205:O205"/>
    <mergeCell ref="B195:F195"/>
    <mergeCell ref="N195:O195"/>
    <mergeCell ref="B196:F196"/>
    <mergeCell ref="N196:O196"/>
    <mergeCell ref="B197:F197"/>
    <mergeCell ref="N197:O197"/>
    <mergeCell ref="B198:F198"/>
    <mergeCell ref="N198:O198"/>
    <mergeCell ref="B199:F199"/>
    <mergeCell ref="N199:O199"/>
    <mergeCell ref="B189:F189"/>
    <mergeCell ref="N189:O189"/>
    <mergeCell ref="A191:O191"/>
    <mergeCell ref="B192:F192"/>
    <mergeCell ref="N192:O192"/>
    <mergeCell ref="B193:F193"/>
    <mergeCell ref="N193:O193"/>
    <mergeCell ref="B194:F194"/>
    <mergeCell ref="N194:O194"/>
    <mergeCell ref="B184:F184"/>
    <mergeCell ref="N184:O184"/>
    <mergeCell ref="B185:F185"/>
    <mergeCell ref="N185:O185"/>
    <mergeCell ref="B186:F186"/>
    <mergeCell ref="N186:O186"/>
    <mergeCell ref="B187:F187"/>
    <mergeCell ref="N187:O187"/>
    <mergeCell ref="B188:F188"/>
    <mergeCell ref="N188:O188"/>
    <mergeCell ref="B179:F179"/>
    <mergeCell ref="N179:O179"/>
    <mergeCell ref="B180:F180"/>
    <mergeCell ref="N180:O180"/>
    <mergeCell ref="B181:F181"/>
    <mergeCell ref="N181:O181"/>
    <mergeCell ref="B182:F182"/>
    <mergeCell ref="N182:O182"/>
    <mergeCell ref="B183:F183"/>
    <mergeCell ref="N183:O183"/>
    <mergeCell ref="B174:F174"/>
    <mergeCell ref="N174:O174"/>
    <mergeCell ref="B175:F175"/>
    <mergeCell ref="N175:O175"/>
    <mergeCell ref="B176:F176"/>
    <mergeCell ref="N176:O176"/>
    <mergeCell ref="B177:F177"/>
    <mergeCell ref="N177:O177"/>
    <mergeCell ref="B178:F178"/>
    <mergeCell ref="N178:O178"/>
    <mergeCell ref="B166:F166"/>
    <mergeCell ref="N166:O166"/>
    <mergeCell ref="A168:O168"/>
    <mergeCell ref="B169:F169"/>
    <mergeCell ref="N169:O169"/>
    <mergeCell ref="B170:F170"/>
    <mergeCell ref="N170:O170"/>
    <mergeCell ref="A172:O172"/>
    <mergeCell ref="B173:F173"/>
    <mergeCell ref="N173:O173"/>
    <mergeCell ref="B160:F160"/>
    <mergeCell ref="N160:O160"/>
    <mergeCell ref="B161:F161"/>
    <mergeCell ref="N161:O161"/>
    <mergeCell ref="A163:O163"/>
    <mergeCell ref="B164:F164"/>
    <mergeCell ref="N164:O164"/>
    <mergeCell ref="B165:F165"/>
    <mergeCell ref="N165:O165"/>
    <mergeCell ref="B154:F154"/>
    <mergeCell ref="N154:O154"/>
    <mergeCell ref="B155:F155"/>
    <mergeCell ref="N155:O155"/>
    <mergeCell ref="B156:F156"/>
    <mergeCell ref="N156:O156"/>
    <mergeCell ref="A158:O158"/>
    <mergeCell ref="B159:F159"/>
    <mergeCell ref="N159:O159"/>
    <mergeCell ref="B149:F149"/>
    <mergeCell ref="N149:O149"/>
    <mergeCell ref="B150:F150"/>
    <mergeCell ref="N150:O150"/>
    <mergeCell ref="B151:F151"/>
    <mergeCell ref="N151:O151"/>
    <mergeCell ref="B152:F152"/>
    <mergeCell ref="N152:O152"/>
    <mergeCell ref="B153:F153"/>
    <mergeCell ref="N153:O153"/>
    <mergeCell ref="B144:F144"/>
    <mergeCell ref="N144:O144"/>
    <mergeCell ref="B145:F145"/>
    <mergeCell ref="N145:O145"/>
    <mergeCell ref="B146:F146"/>
    <mergeCell ref="N146:O146"/>
    <mergeCell ref="B147:F147"/>
    <mergeCell ref="N147:O147"/>
    <mergeCell ref="B148:F148"/>
    <mergeCell ref="N148:O148"/>
    <mergeCell ref="B138:F138"/>
    <mergeCell ref="N138:O138"/>
    <mergeCell ref="B139:F139"/>
    <mergeCell ref="N139:O139"/>
    <mergeCell ref="A141:O141"/>
    <mergeCell ref="B142:F142"/>
    <mergeCell ref="N142:O142"/>
    <mergeCell ref="B143:F143"/>
    <mergeCell ref="N143:O143"/>
    <mergeCell ref="A133:O133"/>
    <mergeCell ref="B134:F134"/>
    <mergeCell ref="N134:O134"/>
    <mergeCell ref="B135:F135"/>
    <mergeCell ref="N135:O135"/>
    <mergeCell ref="B136:F136"/>
    <mergeCell ref="N136:O136"/>
    <mergeCell ref="B137:F137"/>
    <mergeCell ref="N137:O137"/>
    <mergeCell ref="B126:F126"/>
    <mergeCell ref="N126:O126"/>
    <mergeCell ref="B127:F127"/>
    <mergeCell ref="N127:O127"/>
    <mergeCell ref="A129:O129"/>
    <mergeCell ref="B130:F130"/>
    <mergeCell ref="N130:O130"/>
    <mergeCell ref="B131:F131"/>
    <mergeCell ref="N131:O131"/>
    <mergeCell ref="A120:O120"/>
    <mergeCell ref="B121:F121"/>
    <mergeCell ref="N121:O121"/>
    <mergeCell ref="B123:F123"/>
    <mergeCell ref="N123:O123"/>
    <mergeCell ref="B124:F124"/>
    <mergeCell ref="N124:O124"/>
    <mergeCell ref="B125:F125"/>
    <mergeCell ref="N125:O125"/>
    <mergeCell ref="B114:F114"/>
    <mergeCell ref="N114:O114"/>
    <mergeCell ref="B115:F115"/>
    <mergeCell ref="N115:O115"/>
    <mergeCell ref="B116:F116"/>
    <mergeCell ref="N116:O116"/>
    <mergeCell ref="B117:F117"/>
    <mergeCell ref="N117:O117"/>
    <mergeCell ref="B118:F118"/>
    <mergeCell ref="N118:O118"/>
    <mergeCell ref="B109:F109"/>
    <mergeCell ref="N109:O109"/>
    <mergeCell ref="B110:F110"/>
    <mergeCell ref="N110:O110"/>
    <mergeCell ref="B111:F111"/>
    <mergeCell ref="N111:O111"/>
    <mergeCell ref="B112:F112"/>
    <mergeCell ref="N112:O112"/>
    <mergeCell ref="B113:F113"/>
    <mergeCell ref="N113:O113"/>
    <mergeCell ref="A104:O104"/>
    <mergeCell ref="B105:F105"/>
    <mergeCell ref="N105:O105"/>
    <mergeCell ref="B106:F106"/>
    <mergeCell ref="N106:O106"/>
    <mergeCell ref="B107:F107"/>
    <mergeCell ref="N107:O107"/>
    <mergeCell ref="B108:F108"/>
    <mergeCell ref="N108:O108"/>
    <mergeCell ref="B97:F97"/>
    <mergeCell ref="N97:O97"/>
    <mergeCell ref="B98:F98"/>
    <mergeCell ref="N98:O98"/>
    <mergeCell ref="A100:O100"/>
    <mergeCell ref="B101:F101"/>
    <mergeCell ref="N101:O101"/>
    <mergeCell ref="B102:F102"/>
    <mergeCell ref="N102:O102"/>
    <mergeCell ref="A92:O92"/>
    <mergeCell ref="B93:F93"/>
    <mergeCell ref="N93:O93"/>
    <mergeCell ref="B94:F94"/>
    <mergeCell ref="N94:O94"/>
    <mergeCell ref="B95:F95"/>
    <mergeCell ref="N95:O95"/>
    <mergeCell ref="B96:F96"/>
    <mergeCell ref="N96:O96"/>
    <mergeCell ref="B85:F85"/>
    <mergeCell ref="N85:O85"/>
    <mergeCell ref="A87:O87"/>
    <mergeCell ref="B88:F88"/>
    <mergeCell ref="N88:O88"/>
    <mergeCell ref="B89:F89"/>
    <mergeCell ref="N89:O89"/>
    <mergeCell ref="B90:F90"/>
    <mergeCell ref="N90:O90"/>
    <mergeCell ref="B79:F79"/>
    <mergeCell ref="N79:O79"/>
    <mergeCell ref="B80:F80"/>
    <mergeCell ref="N80:O80"/>
    <mergeCell ref="B81:F81"/>
    <mergeCell ref="N81:O81"/>
    <mergeCell ref="A83:O83"/>
    <mergeCell ref="B84:F84"/>
    <mergeCell ref="N84:O84"/>
    <mergeCell ref="A74:O74"/>
    <mergeCell ref="B75:F75"/>
    <mergeCell ref="N75:O75"/>
    <mergeCell ref="B76:F76"/>
    <mergeCell ref="N76:O76"/>
    <mergeCell ref="B77:F77"/>
    <mergeCell ref="N77:O77"/>
    <mergeCell ref="B78:F78"/>
    <mergeCell ref="N78:O78"/>
    <mergeCell ref="B68:F68"/>
    <mergeCell ref="N68:O68"/>
    <mergeCell ref="B69:F69"/>
    <mergeCell ref="N69:O69"/>
    <mergeCell ref="B70:F70"/>
    <mergeCell ref="N70:O70"/>
    <mergeCell ref="B71:F71"/>
    <mergeCell ref="N71:O71"/>
    <mergeCell ref="B72:F72"/>
    <mergeCell ref="N72:O72"/>
    <mergeCell ref="A63:O63"/>
    <mergeCell ref="B64:F64"/>
    <mergeCell ref="N64:O64"/>
    <mergeCell ref="B65:F65"/>
    <mergeCell ref="N65:O65"/>
    <mergeCell ref="B66:F66"/>
    <mergeCell ref="N66:O66"/>
    <mergeCell ref="B67:F67"/>
    <mergeCell ref="N67:O67"/>
    <mergeCell ref="B57:F57"/>
    <mergeCell ref="N57:O57"/>
    <mergeCell ref="B58:F58"/>
    <mergeCell ref="N58:O58"/>
    <mergeCell ref="B59:F59"/>
    <mergeCell ref="N59:O59"/>
    <mergeCell ref="B60:F60"/>
    <mergeCell ref="N60:O60"/>
    <mergeCell ref="B61:F61"/>
    <mergeCell ref="N61:O61"/>
    <mergeCell ref="B51:F51"/>
    <mergeCell ref="N51:O51"/>
    <mergeCell ref="A53:O53"/>
    <mergeCell ref="B54:F54"/>
    <mergeCell ref="N54:O54"/>
    <mergeCell ref="B55:F55"/>
    <mergeCell ref="N55:O55"/>
    <mergeCell ref="B56:F56"/>
    <mergeCell ref="N56:O56"/>
    <mergeCell ref="B46:F46"/>
    <mergeCell ref="N46:O46"/>
    <mergeCell ref="B47:F47"/>
    <mergeCell ref="N47:O47"/>
    <mergeCell ref="B48:F48"/>
    <mergeCell ref="N48:O48"/>
    <mergeCell ref="B49:F49"/>
    <mergeCell ref="N49:O49"/>
    <mergeCell ref="B50:F50"/>
    <mergeCell ref="N50:O50"/>
    <mergeCell ref="B41:F41"/>
    <mergeCell ref="N41:O41"/>
    <mergeCell ref="B42:F42"/>
    <mergeCell ref="N42:O42"/>
    <mergeCell ref="B43:F43"/>
    <mergeCell ref="N43:O43"/>
    <mergeCell ref="B44:F44"/>
    <mergeCell ref="N44:O44"/>
    <mergeCell ref="B45:F45"/>
    <mergeCell ref="N45:O45"/>
    <mergeCell ref="B35:F35"/>
    <mergeCell ref="N35:O35"/>
    <mergeCell ref="B36:F36"/>
    <mergeCell ref="N36:O36"/>
    <mergeCell ref="B37:F37"/>
    <mergeCell ref="N37:O37"/>
    <mergeCell ref="B38:F38"/>
    <mergeCell ref="N38:O38"/>
    <mergeCell ref="B39:F39"/>
    <mergeCell ref="N39:O39"/>
    <mergeCell ref="B30:F30"/>
    <mergeCell ref="N30:O30"/>
    <mergeCell ref="B31:F31"/>
    <mergeCell ref="N31:O31"/>
    <mergeCell ref="B32:F32"/>
    <mergeCell ref="N32:O32"/>
    <mergeCell ref="B33:F33"/>
    <mergeCell ref="N33:O33"/>
    <mergeCell ref="B34:F34"/>
    <mergeCell ref="N34:O34"/>
    <mergeCell ref="B24:F24"/>
    <mergeCell ref="N24:O24"/>
    <mergeCell ref="B25:F25"/>
    <mergeCell ref="N25:O25"/>
    <mergeCell ref="B26:F26"/>
    <mergeCell ref="N26:O26"/>
    <mergeCell ref="A28:O28"/>
    <mergeCell ref="B29:F29"/>
    <mergeCell ref="N29:O29"/>
    <mergeCell ref="B16:F16"/>
    <mergeCell ref="N16:O16"/>
    <mergeCell ref="A18:O18"/>
    <mergeCell ref="B19:F19"/>
    <mergeCell ref="N19:O19"/>
    <mergeCell ref="B20:F20"/>
    <mergeCell ref="N20:O20"/>
    <mergeCell ref="A22:O22"/>
    <mergeCell ref="B23:F23"/>
    <mergeCell ref="N23:O23"/>
    <mergeCell ref="A1:N1"/>
    <mergeCell ref="A10:O10"/>
    <mergeCell ref="B11:F11"/>
    <mergeCell ref="N11:O11"/>
    <mergeCell ref="B12:F12"/>
    <mergeCell ref="N12:O12"/>
    <mergeCell ref="A14:O14"/>
    <mergeCell ref="B15:F15"/>
    <mergeCell ref="N15:O15"/>
    <mergeCell ref="A8:B8"/>
    <mergeCell ref="K8:O8"/>
    <mergeCell ref="C2:D2"/>
    <mergeCell ref="C3:D3"/>
    <mergeCell ref="C4:D4"/>
    <mergeCell ref="C5:D5"/>
    <mergeCell ref="C6:D6"/>
    <mergeCell ref="L2:O2"/>
    <mergeCell ref="L3:M3"/>
    <mergeCell ref="L4:M4"/>
    <mergeCell ref="L5:M5"/>
    <mergeCell ref="L6:M6"/>
    <mergeCell ref="N3:O3"/>
    <mergeCell ref="N4:O4"/>
    <mergeCell ref="N5:O5"/>
    <mergeCell ref="N6:O6"/>
    <mergeCell ref="E2:J2"/>
    <mergeCell ref="E3:J3"/>
    <mergeCell ref="E4:J4"/>
    <mergeCell ref="E5:J5"/>
    <mergeCell ref="E6:J6"/>
    <mergeCell ref="D8:E8"/>
    <mergeCell ref="A2:B6"/>
  </mergeCells>
  <dataValidations count="104">
    <dataValidation type="whole" operator="lessThanOrEqual" allowBlank="1" showInputMessage="1" showErrorMessage="1" errorTitle="Ошибка ввода" error="Значение не может быть больше 72 !" sqref="M12 M32" xr:uid="{5BD049C4-6E15-4B02-B4AF-065E0FE92F4F}">
      <formula1>72</formula1>
    </dataValidation>
    <dataValidation type="whole" operator="lessThanOrEqual" allowBlank="1" showInputMessage="1" showErrorMessage="1" errorTitle="Ошибка ввода" error="Значение не может быть больше 312 !" sqref="M16" xr:uid="{E560750B-658F-4FCF-9BBA-F544826AF190}">
      <formula1>312</formula1>
    </dataValidation>
    <dataValidation type="whole" operator="lessThanOrEqual" allowBlank="1" showInputMessage="1" showErrorMessage="1" errorTitle="Ошибка ввода" error="Значение не может быть больше 100 !" sqref="M20 M198 M187:M188 M178 M111 M108 M79 M39" xr:uid="{A16BCE51-53C6-43DE-ADE0-300725733BB7}">
      <formula1>100</formula1>
    </dataValidation>
    <dataValidation type="whole" operator="lessThanOrEqual" allowBlank="1" showInputMessage="1" showErrorMessage="1" errorTitle="Ошибка ввода" error="Значение не может быть больше 50 !" sqref="M24 M114 M109 M106" xr:uid="{DA4F81EA-E5A8-4851-935A-D1148A8B63CD}">
      <formula1>50</formula1>
    </dataValidation>
    <dataValidation type="whole" operator="lessThanOrEqual" allowBlank="1" showInputMessage="1" showErrorMessage="1" errorTitle="Ошибка ввода" error="Значение не может быть больше 585 !" sqref="M25" xr:uid="{AE16EFF4-35CE-4320-B097-10DF5E7534FC}">
      <formula1>585</formula1>
    </dataValidation>
    <dataValidation type="whole" operator="lessThanOrEqual" allowBlank="1" showInputMessage="1" showErrorMessage="1" errorTitle="Ошибка ввода" error="Значение не может быть больше 247 !" sqref="M26" xr:uid="{02B65C0D-A06D-4CC8-B83D-FA2B40E01F60}">
      <formula1>247</formula1>
    </dataValidation>
    <dataValidation type="whole" operator="lessThanOrEqual" allowBlank="1" showInputMessage="1" showErrorMessage="1" errorTitle="Ошибка ввода" error="Значение не может быть больше 171 !" sqref="M30" xr:uid="{6BE3750C-D86A-4A95-9C28-A545EC7A9EDB}">
      <formula1>171</formula1>
    </dataValidation>
    <dataValidation type="whole" operator="lessThanOrEqual" allowBlank="1" showInputMessage="1" showErrorMessage="1" errorTitle="Ошибка ввода" error="Значение не может быть больше 119 !" sqref="M31" xr:uid="{73EFB403-3CA3-499D-AA82-754EC9D5C17B}">
      <formula1>119</formula1>
    </dataValidation>
    <dataValidation type="whole" operator="lessThanOrEqual" allowBlank="1" showInputMessage="1" showErrorMessage="1" errorTitle="Ошибка ввода" error="Значение не может быть больше 325 !" sqref="M33" xr:uid="{319E18B6-786F-4725-8000-E34C5BD4B92C}">
      <formula1>325</formula1>
    </dataValidation>
    <dataValidation type="whole" operator="lessThanOrEqual" allowBlank="1" showInputMessage="1" showErrorMessage="1" errorTitle="Ошибка ввода" error="Значение не может быть больше 151 !" sqref="M34" xr:uid="{81B45709-1143-47D4-8C2F-3652E29A202C}">
      <formula1>151</formula1>
    </dataValidation>
    <dataValidation type="whole" operator="lessThanOrEqual" allowBlank="1" showInputMessage="1" showErrorMessage="1" errorTitle="Ошибка ввода" error="Значение не может быть больше 281 !" sqref="M35" xr:uid="{64BBEB0E-FE3E-49F3-979B-9CD825DB55F3}">
      <formula1>281</formula1>
    </dataValidation>
    <dataValidation type="whole" operator="lessThanOrEqual" allowBlank="1" showInputMessage="1" showErrorMessage="1" errorTitle="Ошибка ввода" error="Значение не может быть больше 27 !" sqref="M36" xr:uid="{0495C175-A46E-4C31-93AE-C0E05FDABD4A}">
      <formula1>27</formula1>
    </dataValidation>
    <dataValidation type="whole" operator="lessThanOrEqual" allowBlank="1" showInputMessage="1" showErrorMessage="1" errorTitle="Ошибка ввода" error="Значение не может быть больше 145 !" sqref="M37" xr:uid="{F2989726-975D-4B97-97D8-59708BC81461}">
      <formula1>145</formula1>
    </dataValidation>
    <dataValidation type="whole" operator="lessThanOrEqual" allowBlank="1" showInputMessage="1" showErrorMessage="1" errorTitle="Ошибка ввода" error="Значение не может быть больше 200 !" sqref="M38 M203 M199 M175 M48" xr:uid="{38524823-5B11-4789-8876-C9896807465B}">
      <formula1>200</formula1>
    </dataValidation>
    <dataValidation type="whole" operator="lessThanOrEqual" allowBlank="1" showInputMessage="1" showErrorMessage="1" errorTitle="Ошибка ввода" error="Значение не может быть больше 360 !" sqref="M41 M61" xr:uid="{E31F908A-EEEB-4277-B701-6585DAE4A111}">
      <formula1>360</formula1>
    </dataValidation>
    <dataValidation type="whole" operator="lessThanOrEqual" allowBlank="1" showInputMessage="1" showErrorMessage="1" errorTitle="Ошибка ввода" error="Значение не может быть больше 86 !" sqref="M42" xr:uid="{3BBCD8DD-A15A-4AAF-ABAC-6ADD6B8DBEE3}">
      <formula1>86</formula1>
    </dataValidation>
    <dataValidation type="whole" operator="lessThanOrEqual" allowBlank="1" showInputMessage="1" showErrorMessage="1" errorTitle="Ошибка ввода" error="Значение не может быть больше 268 !" sqref="M43" xr:uid="{B22B0B73-2AC0-4E3B-9C8D-FEC4F4A93FC2}">
      <formula1>268</formula1>
    </dataValidation>
    <dataValidation type="whole" operator="lessThanOrEqual" allowBlank="1" showInputMessage="1" showErrorMessage="1" errorTitle="Ошибка ввода" error="Значение не может быть больше 177 !" sqref="M44" xr:uid="{DB5F92D5-312D-4B87-9FAD-49286262919D}">
      <formula1>177</formula1>
    </dataValidation>
    <dataValidation type="whole" operator="lessThanOrEqual" allowBlank="1" showInputMessage="1" showErrorMessage="1" errorTitle="Ошибка ввода" error="Значение не может быть больше 134 !" sqref="M45" xr:uid="{16BB6A47-7919-46D4-9B11-26E5789301AD}">
      <formula1>134</formula1>
    </dataValidation>
    <dataValidation type="whole" operator="lessThanOrEqual" allowBlank="1" showInputMessage="1" showErrorMessage="1" errorTitle="Ошибка ввода" error="Значение не может быть больше 66 !" sqref="M46" xr:uid="{790B9D65-7C35-43EB-BA0F-BDDE4B14E329}">
      <formula1>66</formula1>
    </dataValidation>
    <dataValidation type="whole" operator="lessThanOrEqual" allowBlank="1" showInputMessage="1" showErrorMessage="1" errorTitle="Ошибка ввода" error="Значение не может быть больше 568 !" sqref="M47" xr:uid="{080FE928-D2A1-4616-8E95-6984C61684DA}">
      <formula1>568</formula1>
    </dataValidation>
    <dataValidation type="whole" operator="lessThanOrEqual" allowBlank="1" showInputMessage="1" showErrorMessage="1" errorTitle="Ошибка ввода" error="Значение не может быть больше 71 !" sqref="M49" xr:uid="{CE761231-08DE-4F74-A873-28EDFDD8D5B0}">
      <formula1>71</formula1>
    </dataValidation>
    <dataValidation type="whole" operator="lessThanOrEqual" allowBlank="1" showInputMessage="1" showErrorMessage="1" errorTitle="Ошибка ввода" error="Значение не может быть больше 37 !" sqref="M50" xr:uid="{CAA8C6EF-53BA-4B80-B851-9694A4E51D16}">
      <formula1>37</formula1>
    </dataValidation>
    <dataValidation type="whole" operator="lessThanOrEqual" allowBlank="1" showInputMessage="1" showErrorMessage="1" errorTitle="Ошибка ввода" error="Значение не может быть больше 1120 !" sqref="M51" xr:uid="{12B2FD8E-2EB0-4751-84DC-29AE189385A4}">
      <formula1>1120</formula1>
    </dataValidation>
    <dataValidation type="whole" operator="lessThanOrEqual" allowBlank="1" showInputMessage="1" showErrorMessage="1" errorTitle="Ошибка ввода" error="Значение не может быть больше 996 !" sqref="M55" xr:uid="{4F52869C-9A4F-4D12-900F-666B85A1521F}">
      <formula1>996</formula1>
    </dataValidation>
    <dataValidation type="whole" operator="lessThanOrEqual" allowBlank="1" showInputMessage="1" showErrorMessage="1" errorTitle="Ошибка ввода" error="Значение не может быть больше 663 !" sqref="M56" xr:uid="{99E457F8-9A35-4719-B562-3598158E9FE1}">
      <formula1>663</formula1>
    </dataValidation>
    <dataValidation type="whole" operator="lessThanOrEqual" allowBlank="1" showInputMessage="1" showErrorMessage="1" errorTitle="Ошибка ввода" error="Значение не может быть больше 136 !" sqref="M57" xr:uid="{0A4F1E78-E4DC-4F7C-B77F-57DD4419F1F5}">
      <formula1>136</formula1>
    </dataValidation>
    <dataValidation type="whole" operator="lessThanOrEqual" allowBlank="1" showInputMessage="1" showErrorMessage="1" errorTitle="Ошибка ввода" error="Значение не может быть больше 362 !" sqref="M58" xr:uid="{D9BE840E-C53C-4ADD-88C2-D41A382F7431}">
      <formula1>362</formula1>
    </dataValidation>
    <dataValidation type="whole" operator="lessThanOrEqual" allowBlank="1" showInputMessage="1" showErrorMessage="1" errorTitle="Ошибка ввода" error="Значение не может быть больше 1883 !" sqref="M59" xr:uid="{D6017C6F-6ED1-4D98-9ED5-5FCD53FB11A6}">
      <formula1>1883</formula1>
    </dataValidation>
    <dataValidation type="whole" operator="lessThanOrEqual" allowBlank="1" showInputMessage="1" showErrorMessage="1" errorTitle="Ошибка ввода" error="Значение не может быть больше 217 !" sqref="M60" xr:uid="{C1D256A0-D0D4-4045-9029-8710F106C6D8}">
      <formula1>217</formula1>
    </dataValidation>
    <dataValidation type="whole" operator="lessThanOrEqual" allowBlank="1" showInputMessage="1" showErrorMessage="1" errorTitle="Ошибка ввода" error="Значение не может быть больше 44 !" sqref="M65" xr:uid="{426DA02E-6C19-4643-A7C1-54D726D6E42D}">
      <formula1>44</formula1>
    </dataValidation>
    <dataValidation type="whole" operator="lessThanOrEqual" allowBlank="1" showInputMessage="1" showErrorMessage="1" errorTitle="Ошибка ввода" error="Значение не может быть больше 290 !" sqref="M66" xr:uid="{B477FFD3-7BA7-4F84-AEFF-54E600115438}">
      <formula1>290</formula1>
    </dataValidation>
    <dataValidation type="whole" operator="lessThanOrEqual" allowBlank="1" showInputMessage="1" showErrorMessage="1" errorTitle="Ошибка ввода" error="Значение не может быть больше 508 !" sqref="M67" xr:uid="{2D9148DE-8A0F-44E1-884A-4B7945659C46}">
      <formula1>508</formula1>
    </dataValidation>
    <dataValidation type="whole" operator="lessThanOrEqual" allowBlank="1" showInputMessage="1" showErrorMessage="1" errorTitle="Ошибка ввода" error="Значение не может быть больше 42 !" sqref="M68" xr:uid="{1CA7813B-923B-4D4D-BC19-C7FB480D0F48}">
      <formula1>42</formula1>
    </dataValidation>
    <dataValidation type="whole" operator="lessThanOrEqual" allowBlank="1" showInputMessage="1" showErrorMessage="1" errorTitle="Ошибка ввода" error="Значение не может быть больше 376 !" sqref="M69" xr:uid="{F0FF6AA4-02AC-4DFA-949F-81603C2662D2}">
      <formula1>376</formula1>
    </dataValidation>
    <dataValidation type="whole" operator="lessThanOrEqual" allowBlank="1" showInputMessage="1" showErrorMessage="1" errorTitle="Ошибка ввода" error="Значение не может быть больше 261 !" sqref="M70" xr:uid="{3722D90A-A270-4215-8560-668998C9D8EE}">
      <formula1>261</formula1>
    </dataValidation>
    <dataValidation type="whole" operator="lessThanOrEqual" allowBlank="1" showInputMessage="1" showErrorMessage="1" errorTitle="Ошибка ввода" error="Значение не может быть больше 548 !" sqref="M71" xr:uid="{1B576C39-BE0F-4B38-A767-DC03CFF7719E}">
      <formula1>548</formula1>
    </dataValidation>
    <dataValidation type="whole" operator="lessThanOrEqual" allowBlank="1" showInputMessage="1" showErrorMessage="1" errorTitle="Ошибка ввода" error="Значение не может быть больше 992 !" sqref="M72" xr:uid="{9656A0E0-FA70-41EB-8511-4E96C89CA92B}">
      <formula1>992</formula1>
    </dataValidation>
    <dataValidation type="whole" operator="lessThanOrEqual" allowBlank="1" showInputMessage="1" showErrorMessage="1" errorTitle="Ошибка ввода" error="Значение не может быть больше 120 !" sqref="M76" xr:uid="{4CCCBF04-323E-414E-87B4-16F1D1C6D650}">
      <formula1>120</formula1>
    </dataValidation>
    <dataValidation type="whole" operator="lessThanOrEqual" allowBlank="1" showInputMessage="1" showErrorMessage="1" errorTitle="Ошибка ввода" error="Значение не может быть больше 313 !" sqref="M77" xr:uid="{DE49F964-A6C4-4F4B-B97F-60B82A690454}">
      <formula1>313</formula1>
    </dataValidation>
    <dataValidation type="whole" operator="lessThanOrEqual" allowBlank="1" showInputMessage="1" showErrorMessage="1" errorTitle="Ошибка ввода" error="Значение не может быть больше 230 !" sqref="M78" xr:uid="{BE4DF3D3-CDF4-466D-BF47-1E0711153F3C}">
      <formula1>230</formula1>
    </dataValidation>
    <dataValidation type="whole" operator="lessThanOrEqual" allowBlank="1" showInputMessage="1" showErrorMessage="1" errorTitle="Ошибка ввода" error="Значение не может быть больше 1393 !" sqref="M80" xr:uid="{B80A7471-3997-40DC-86A7-65E04DE29060}">
      <formula1>1393</formula1>
    </dataValidation>
    <dataValidation type="whole" operator="lessThanOrEqual" allowBlank="1" showInputMessage="1" showErrorMessage="1" errorTitle="Ошибка ввода" error="Значение не может быть больше 216 !" sqref="M81" xr:uid="{F8104E9F-C3B2-4EE2-8D59-934B1B51D36B}">
      <formula1>216</formula1>
    </dataValidation>
    <dataValidation type="whole" operator="lessThanOrEqual" allowBlank="1" showInputMessage="1" showErrorMessage="1" errorTitle="Ошибка ввода" error="Значение не может быть больше 70 !" sqref="M85" xr:uid="{2D01D8C5-041C-4D6B-9D2E-E4BB82389B87}">
      <formula1>70</formula1>
    </dataValidation>
    <dataValidation type="whole" operator="lessThanOrEqual" allowBlank="1" showInputMessage="1" showErrorMessage="1" errorTitle="Ошибка ввода" error="Значение не может быть больше 93 !" sqref="M89 M146" xr:uid="{2551CB33-10C9-453E-A308-EA69D4A3A535}">
      <formula1>93</formula1>
    </dataValidation>
    <dataValidation type="whole" operator="lessThanOrEqual" allowBlank="1" showInputMessage="1" showErrorMessage="1" errorTitle="Ошибка ввода" error="Значение не может быть больше 146 !" sqref="M90" xr:uid="{52C8C914-2F35-4CA3-B65A-B7BB6E2B7C24}">
      <formula1>146</formula1>
    </dataValidation>
    <dataValidation type="whole" operator="lessThanOrEqual" allowBlank="1" showInputMessage="1" showErrorMessage="1" errorTitle="Ошибка ввода" error="Значение не может быть больше 58 !" sqref="M94 M179" xr:uid="{9539A64E-E6D1-42CC-8BD1-955D809193E2}">
      <formula1>58</formula1>
    </dataValidation>
    <dataValidation type="whole" operator="lessThanOrEqual" allowBlank="1" showInputMessage="1" showErrorMessage="1" errorTitle="Ошибка ввода" error="Значение не может быть больше 331 !" sqref="M95" xr:uid="{7F6A0279-0DB7-418E-BD2F-4C682AB6C080}">
      <formula1>331</formula1>
    </dataValidation>
    <dataValidation type="whole" operator="lessThanOrEqual" allowBlank="1" showInputMessage="1" showErrorMessage="1" errorTitle="Ошибка ввода" error="Значение не может быть больше 322 !" sqref="M96" xr:uid="{C6D12747-A980-4971-8504-B6740A5A0F2E}">
      <formula1>322</formula1>
    </dataValidation>
    <dataValidation type="whole" operator="lessThanOrEqual" allowBlank="1" showInputMessage="1" showErrorMessage="1" errorTitle="Ошибка ввода" error="Значение не может быть больше 54 !" sqref="M97" xr:uid="{49168E39-B0A9-479C-8051-E9678A4993A6}">
      <formula1>54</formula1>
    </dataValidation>
    <dataValidation type="whole" operator="lessThanOrEqual" allowBlank="1" showInputMessage="1" showErrorMessage="1" errorTitle="Ошибка ввода" error="Значение не может быть больше 444 !" sqref="M98" xr:uid="{CF1BBF93-54EC-4BDD-A2D0-BD1DA1AB06B2}">
      <formula1>444</formula1>
    </dataValidation>
    <dataValidation type="whole" operator="lessThanOrEqual" allowBlank="1" showInputMessage="1" showErrorMessage="1" errorTitle="Ошибка ввода" error="Значение не может быть больше 102 !" sqref="M102" xr:uid="{9438C648-9B65-426C-85B6-1D48C7B8D080}">
      <formula1>102</formula1>
    </dataValidation>
    <dataValidation type="whole" operator="lessThanOrEqual" allowBlank="1" showInputMessage="1" showErrorMessage="1" errorTitle="Ошибка ввода" error="Значение не может быть больше 90 !" sqref="M107 M123" xr:uid="{1A82B4F1-5F34-495C-9BFD-6A072FEB723A}">
      <formula1>90</formula1>
    </dataValidation>
    <dataValidation type="whole" operator="lessThanOrEqual" allowBlank="1" showInputMessage="1" showErrorMessage="1" errorTitle="Ошибка ввода" error="Значение не может быть больше 600 !" sqref="M110" xr:uid="{C3108575-9833-4017-913F-C4BFFF2B9E9A}">
      <formula1>600</formula1>
    </dataValidation>
    <dataValidation type="whole" operator="lessThanOrEqual" allowBlank="1" showInputMessage="1" showErrorMessage="1" errorTitle="Ошибка ввода" error="Значение не может быть больше 155 !" sqref="M112" xr:uid="{B20A52E5-D2D8-4658-AD10-8EBBD734D5B1}">
      <formula1>155</formula1>
    </dataValidation>
    <dataValidation type="whole" operator="lessThanOrEqual" allowBlank="1" showInputMessage="1" showErrorMessage="1" errorTitle="Ошибка ввода" error="Значение не может быть больше 180 !" sqref="M113" xr:uid="{841F73EA-2553-46B0-8B49-A3C927E1B48C}">
      <formula1>180</formula1>
    </dataValidation>
    <dataValidation type="whole" operator="lessThanOrEqual" allowBlank="1" showInputMessage="1" showErrorMessage="1" errorTitle="Ошибка ввода" error="Значение не может быть больше 500 !" sqref="M115 M147" xr:uid="{DACD0E5F-A194-4943-B346-A5F9F36BECFE}">
      <formula1>500</formula1>
    </dataValidation>
    <dataValidation type="whole" operator="lessThanOrEqual" allowBlank="1" showInputMessage="1" showErrorMessage="1" errorTitle="Ошибка ввода" error="Значение не может быть больше 363 !" sqref="M116" xr:uid="{31E5542D-CB72-483F-902D-E50E6EC58184}">
      <formula1>363</formula1>
    </dataValidation>
    <dataValidation type="whole" operator="lessThanOrEqual" allowBlank="1" showInputMessage="1" showErrorMessage="1" errorTitle="Ошибка ввода" error="Значение не может быть больше 85 !" sqref="M117" xr:uid="{34D04738-7642-4D01-AD65-CDCAD2511BB1}">
      <formula1>85</formula1>
    </dataValidation>
    <dataValidation type="whole" operator="lessThanOrEqual" allowBlank="1" showInputMessage="1" showErrorMessage="1" errorTitle="Ошибка ввода" error="Значение не может быть больше 60 !" sqref="M118 M154" xr:uid="{653C3F73-9ABD-4EE7-8F28-9713506948F8}">
      <formula1>60</formula1>
    </dataValidation>
    <dataValidation type="whole" operator="lessThanOrEqual" allowBlank="1" showInputMessage="1" showErrorMessage="1" errorTitle="Ошибка ввода" error="Значение не может быть больше 46 !" sqref="M124" xr:uid="{938C8B4C-915A-44BD-BB7C-29F7B11B98E5}">
      <formula1>46</formula1>
    </dataValidation>
    <dataValidation type="whole" operator="lessThanOrEqual" allowBlank="1" showInputMessage="1" showErrorMessage="1" errorTitle="Ошибка ввода" error="Значение не может быть больше 62 !" sqref="M125" xr:uid="{A1A5C425-0F09-4571-B9AF-12015CE13F6F}">
      <formula1>62</formula1>
    </dataValidation>
    <dataValidation type="whole" operator="lessThanOrEqual" allowBlank="1" showInputMessage="1" showErrorMessage="1" errorTitle="Ошибка ввода" error="Значение не может быть больше 150 !" sqref="M126 M166" xr:uid="{61C340ED-384B-45BF-9B38-6381822ABACA}">
      <formula1>150</formula1>
    </dataValidation>
    <dataValidation type="whole" operator="lessThanOrEqual" allowBlank="1" showInputMessage="1" showErrorMessage="1" errorTitle="Ошибка ввода" error="Значение не может быть больше 241 !" sqref="M127" xr:uid="{566B7728-DAF0-4391-B464-718E36C1F487}">
      <formula1>241</formula1>
    </dataValidation>
    <dataValidation type="whole" operator="lessThanOrEqual" allowBlank="1" showInputMessage="1" showErrorMessage="1" errorTitle="Ошибка ввода" error="Значение не может быть больше 672 !" sqref="M131" xr:uid="{EF1594BC-0559-4473-BC3B-94EF66E89FB8}">
      <formula1>672</formula1>
    </dataValidation>
    <dataValidation type="whole" operator="lessThanOrEqual" allowBlank="1" showInputMessage="1" showErrorMessage="1" errorTitle="Ошибка ввода" error="Значение не может быть больше 109 !" sqref="M135" xr:uid="{38B04EE8-B94B-4B0B-9B1F-1C28E46CEE43}">
      <formula1>109</formula1>
    </dataValidation>
    <dataValidation type="whole" operator="lessThanOrEqual" allowBlank="1" showInputMessage="1" showErrorMessage="1" errorTitle="Ошибка ввода" error="Значение не может быть больше 1000 !" sqref="M136 M197" xr:uid="{25D0CEA0-644E-4B3B-ACD3-48BA6A868F1F}">
      <formula1>1000</formula1>
    </dataValidation>
    <dataValidation type="whole" operator="lessThanOrEqual" allowBlank="1" showInputMessage="1" showErrorMessage="1" errorTitle="Ошибка ввода" error="Значение не может быть больше 499 !" sqref="M137" xr:uid="{DC6B438D-299A-4DC5-AAD3-A4ABA7EB3546}">
      <formula1>499</formula1>
    </dataValidation>
    <dataValidation type="whole" operator="lessThanOrEqual" allowBlank="1" showInputMessage="1" showErrorMessage="1" errorTitle="Ошибка ввода" error="Значение не может быть больше 144 !" sqref="M138" xr:uid="{F2F3692E-28A6-45DD-B26C-F837B436335D}">
      <formula1>144</formula1>
    </dataValidation>
    <dataValidation type="whole" operator="lessThanOrEqual" allowBlank="1" showInputMessage="1" showErrorMessage="1" errorTitle="Ошибка ввода" error="Значение не может быть больше 527 !" sqref="M139" xr:uid="{687EF560-1799-44C3-AE21-8C131DAB71DC}">
      <formula1>527</formula1>
    </dataValidation>
    <dataValidation type="whole" operator="lessThanOrEqual" allowBlank="1" showInputMessage="1" showErrorMessage="1" errorTitle="Ошибка ввода" error="Значение не может быть больше 304 !" sqref="M143" xr:uid="{160C496C-B330-4FCD-B7AC-977148084FC5}">
      <formula1>304</formula1>
    </dataValidation>
    <dataValidation type="whole" operator="lessThanOrEqual" allowBlank="1" showInputMessage="1" showErrorMessage="1" errorTitle="Ошибка ввода" error="Значение не может быть больше 1356 !" sqref="M144" xr:uid="{B05B9F29-2C1C-4926-8EE0-8C182318C191}">
      <formula1>1356</formula1>
    </dataValidation>
    <dataValidation type="whole" operator="lessThanOrEqual" allowBlank="1" showInputMessage="1" showErrorMessage="1" errorTitle="Ошибка ввода" error="Значение не может быть больше 534 !" sqref="M145" xr:uid="{9720F451-21B4-4793-B681-A184D377BF10}">
      <formula1>534</formula1>
    </dataValidation>
    <dataValidation type="whole" operator="lessThanOrEqual" allowBlank="1" showInputMessage="1" showErrorMessage="1" errorTitle="Ошибка ввода" error="Значение не может быть больше 91 !" sqref="M148" xr:uid="{A6FF79DF-2EC5-45AD-AC11-EF16AC8B3F22}">
      <formula1>91</formula1>
    </dataValidation>
    <dataValidation type="whole" operator="lessThanOrEqual" allowBlank="1" showInputMessage="1" showErrorMessage="1" errorTitle="Ошибка ввода" error="Значение не может быть больше 343 !" sqref="M149" xr:uid="{4DB87578-89FC-4ED0-BA57-4898789BCE8A}">
      <formula1>343</formula1>
    </dataValidation>
    <dataValidation type="whole" operator="lessThanOrEqual" allowBlank="1" showInputMessage="1" showErrorMessage="1" errorTitle="Ошибка ввода" error="Значение не может быть больше 82 !" sqref="M150" xr:uid="{5DC00376-26B8-4044-867C-4870E526FFC9}">
      <formula1>82</formula1>
    </dataValidation>
    <dataValidation type="whole" operator="lessThanOrEqual" allowBlank="1" showInputMessage="1" showErrorMessage="1" errorTitle="Ошибка ввода" error="Значение не может быть больше 909 !" sqref="M151" xr:uid="{A13073B6-9927-4F27-A95E-865F1CD96698}">
      <formula1>909</formula1>
    </dataValidation>
    <dataValidation type="whole" operator="lessThanOrEqual" allowBlank="1" showInputMessage="1" showErrorMessage="1" errorTitle="Ошибка ввода" error="Значение не может быть больше 116 !" sqref="M152" xr:uid="{F66CB7FF-15F9-4984-A175-EC2DDDFDD37F}">
      <formula1>116</formula1>
    </dataValidation>
    <dataValidation type="whole" operator="lessThanOrEqual" allowBlank="1" showInputMessage="1" showErrorMessage="1" errorTitle="Ошибка ввода" error="Значение не может быть больше 466 !" sqref="M153" xr:uid="{DFA4D148-C957-4763-BC9C-1ECFF242C144}">
      <formula1>466</formula1>
    </dataValidation>
    <dataValidation type="whole" operator="lessThanOrEqual" allowBlank="1" showInputMessage="1" showErrorMessage="1" errorTitle="Ошибка ввода" error="Значение не может быть больше 1834 !" sqref="M155" xr:uid="{35D0EE88-E0AB-493D-BBDA-860D49AAE0B0}">
      <formula1>1834</formula1>
    </dataValidation>
    <dataValidation type="whole" operator="lessThanOrEqual" allowBlank="1" showInputMessage="1" showErrorMessage="1" errorTitle="Ошибка ввода" error="Значение не может быть больше 118 !" sqref="M156" xr:uid="{DD57537A-2AE1-4B7A-9FDD-953FBD837E53}">
      <formula1>118</formula1>
    </dataValidation>
    <dataValidation type="whole" operator="lessThanOrEqual" allowBlank="1" showInputMessage="1" showErrorMessage="1" errorTitle="Ошибка ввода" error="Значение не может быть больше 185 !" sqref="M160" xr:uid="{E9B362EF-77CA-4CCD-8714-0C2A2742E5C3}">
      <formula1>185</formula1>
    </dataValidation>
    <dataValidation type="whole" operator="lessThanOrEqual" allowBlank="1" showInputMessage="1" showErrorMessage="1" errorTitle="Ошибка ввода" error="Значение не может быть больше 169 !" sqref="M161" xr:uid="{F6E8BC14-B7C9-4D54-8F3C-190E74F3D921}">
      <formula1>169</formula1>
    </dataValidation>
    <dataValidation type="whole" operator="lessThanOrEqual" allowBlank="1" showInputMessage="1" showErrorMessage="1" errorTitle="Ошибка ввода" error="Значение не может быть больше 300 !" sqref="M165 M195" xr:uid="{DF92D85C-BE39-4653-9E63-7D5FCBB948D2}">
      <formula1>300</formula1>
    </dataValidation>
    <dataValidation type="whole" operator="lessThanOrEqual" allowBlank="1" showInputMessage="1" showErrorMessage="1" errorTitle="Ошибка ввода" error="Значение не может быть больше 301 !" sqref="M170" xr:uid="{7043FEF2-5463-44AD-853A-5295B74C1305}">
      <formula1>301</formula1>
    </dataValidation>
    <dataValidation type="whole" operator="lessThanOrEqual" allowBlank="1" showInputMessage="1" showErrorMessage="1" errorTitle="Ошибка ввода" error="Значение не может быть больше 126 !" sqref="M174" xr:uid="{F02DD2E5-7E41-48D7-84BB-09876ED40224}">
      <formula1>126</formula1>
    </dataValidation>
    <dataValidation type="whole" operator="lessThanOrEqual" allowBlank="1" showInputMessage="1" showErrorMessage="1" errorTitle="Ошибка ввода" error="Значение не может быть больше 327 !" sqref="M176" xr:uid="{4F04011B-924E-42C5-9C94-AD5CB105EB54}">
      <formula1>327</formula1>
    </dataValidation>
    <dataValidation type="whole" operator="lessThanOrEqual" allowBlank="1" showInputMessage="1" showErrorMessage="1" errorTitle="Ошибка ввода" error="Значение не может быть больше 573 !" sqref="M177" xr:uid="{D57C66D1-894E-4DFB-B680-4DD05DB6D13E}">
      <formula1>573</formula1>
    </dataValidation>
    <dataValidation type="whole" operator="lessThanOrEqual" allowBlank="1" showInputMessage="1" showErrorMessage="1" errorTitle="Ошибка ввода" error="Значение не может быть больше 565 !" sqref="M180" xr:uid="{9DF914B8-320B-4F9A-899A-8ACC277CB1B0}">
      <formula1>565</formula1>
    </dataValidation>
    <dataValidation type="whole" operator="lessThanOrEqual" allowBlank="1" showInputMessage="1" showErrorMessage="1" errorTitle="Ошибка ввода" error="Значение не может быть больше 124 !" sqref="M181" xr:uid="{4DB9F5E0-F86D-46ED-B914-2E41B19001F9}">
      <formula1>124</formula1>
    </dataValidation>
    <dataValidation type="whole" operator="lessThanOrEqual" allowBlank="1" showInputMessage="1" showErrorMessage="1" errorTitle="Ошибка ввода" error="Значение не может быть больше 248 !" sqref="M182" xr:uid="{86FDFBA5-698E-47C4-B97D-7068A9D83268}">
      <formula1>248</formula1>
    </dataValidation>
    <dataValidation type="whole" operator="lessThanOrEqual" allowBlank="1" showInputMessage="1" showErrorMessage="1" errorTitle="Ошибка ввода" error="Значение не может быть больше 1199 !" sqref="M183" xr:uid="{85C405AA-229C-4953-875A-0A79D99E9C45}">
      <formula1>1199</formula1>
    </dataValidation>
    <dataValidation type="whole" operator="lessThanOrEqual" allowBlank="1" showInputMessage="1" showErrorMessage="1" errorTitle="Ошибка ввода" error="Значение не может быть больше 213 !" sqref="M184" xr:uid="{558B838F-3D5B-41FE-A682-D3034EC61A12}">
      <formula1>213</formula1>
    </dataValidation>
    <dataValidation type="whole" operator="lessThanOrEqual" allowBlank="1" showInputMessage="1" showErrorMessage="1" errorTitle="Ошибка ввода" error="Значение не может быть больше 39 !" sqref="M185" xr:uid="{B84C0DBE-0EE7-4187-9FC3-149D581BEB93}">
      <formula1>39</formula1>
    </dataValidation>
    <dataValidation type="whole" operator="lessThanOrEqual" allowBlank="1" showInputMessage="1" showErrorMessage="1" errorTitle="Ошибка ввода" error="Значение не может быть больше 157 !" sqref="M186" xr:uid="{E4BD9E9A-4B0C-41A7-AA9C-DE4D8A7E575A}">
      <formula1>157</formula1>
    </dataValidation>
    <dataValidation type="whole" operator="lessThanOrEqual" allowBlank="1" showInputMessage="1" showErrorMessage="1" errorTitle="Ошибка ввода" error="Значение не может быть больше 149 !" sqref="M189" xr:uid="{80D8C316-BB3C-4467-97ED-F6B6FFC0E7FA}">
      <formula1>149</formula1>
    </dataValidation>
    <dataValidation type="whole" operator="lessThanOrEqual" allowBlank="1" showInputMessage="1" showErrorMessage="1" errorTitle="Ошибка ввода" error="Значение не может быть больше 87 !" sqref="M193" xr:uid="{96BE24F5-AFD7-476C-A307-865E87A3AEF6}">
      <formula1>87</formula1>
    </dataValidation>
    <dataValidation type="whole" operator="lessThanOrEqual" allowBlank="1" showInputMessage="1" showErrorMessage="1" errorTitle="Ошибка ввода" error="Значение не может быть больше 481 !" sqref="M194" xr:uid="{697CD113-0885-4F02-BDAC-7C818FB9501A}">
      <formula1>481</formula1>
    </dataValidation>
    <dataValidation type="whole" operator="lessThanOrEqual" allowBlank="1" showInputMessage="1" showErrorMessage="1" errorTitle="Ошибка ввода" error="Значение не может быть больше 631 !" sqref="M196" xr:uid="{4112C600-0F76-4C4B-AB95-31750282A5E4}">
      <formula1>631</formula1>
    </dataValidation>
    <dataValidation type="whole" operator="lessThanOrEqual" allowBlank="1" showInputMessage="1" showErrorMessage="1" errorTitle="Ошибка ввода" error="Значение не может быть больше 593 !" sqref="M200" xr:uid="{B5C1B454-80A8-4706-8953-C1A9879EBC66}">
      <formula1>593</formula1>
    </dataValidation>
    <dataValidation type="whole" operator="lessThanOrEqual" allowBlank="1" showInputMessage="1" showErrorMessage="1" errorTitle="Ошибка ввода" error="Значение не может быть больше 520 !" sqref="M201" xr:uid="{688378BF-E732-460B-A5D9-60B5464D108D}">
      <formula1>520</formula1>
    </dataValidation>
    <dataValidation type="whole" operator="lessThanOrEqual" allowBlank="1" showInputMessage="1" showErrorMessage="1" errorTitle="Ошибка ввода" error="Значение не может быть больше 848 !" sqref="M202" xr:uid="{64B69136-333D-4F9B-9B4A-2D852AA8B509}">
      <formula1>848</formula1>
    </dataValidation>
    <dataValidation type="whole" operator="lessThanOrEqual" allowBlank="1" showInputMessage="1" showErrorMessage="1" errorTitle="Ошибка ввода" error="Значение не может быть больше 344 !" sqref="M205" xr:uid="{EFED9757-9FC5-4604-8EC3-46E619FBD7F7}">
      <formula1>344</formula1>
    </dataValidation>
    <dataValidation type="whole" operator="lessThanOrEqual" allowBlank="1" showInputMessage="1" showErrorMessage="1" errorTitle="Ошибка ввода" error="Значение не может быть больше 627 !" sqref="M206" xr:uid="{11AE0DBE-7BC1-4612-ABEE-135C1D92CC88}">
      <formula1>627</formula1>
    </dataValidation>
  </dataValidations>
  <pageMargins left="0.31" right="0.31" top="0.39" bottom="0.31" header="0" footer="0"/>
  <pageSetup paperSize="9" firstPageNumber="0" orientation="landscape" useFirstPageNumber="1" errors="blank" horizontalDpi="300" verticalDpi="300" r:id="rId1"/>
  <headerFooter alignWithMargins="0"/>
  <rowBreaks count="5" manualBreakCount="5">
    <brk id="39" max="16383" man="1"/>
    <brk id="81" max="16383" man="1"/>
    <brk id="121" max="16383" man="1"/>
    <brk id="161" max="16383" man="1"/>
    <brk id="2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1C16-FF6B-418C-AC5D-A6397B9C38BF}">
  <dimension ref="A2:B112"/>
  <sheetViews>
    <sheetView tabSelected="1" workbookViewId="0">
      <selection activeCell="F14" sqref="F14"/>
    </sheetView>
  </sheetViews>
  <sheetFormatPr defaultRowHeight="15.75" x14ac:dyDescent="0.25"/>
  <cols>
    <col min="1" max="1" width="101.5546875" style="22" customWidth="1"/>
    <col min="2" max="256" width="8.88671875" style="23"/>
    <col min="257" max="257" width="101.5546875" style="23" customWidth="1"/>
    <col min="258" max="512" width="8.88671875" style="23"/>
    <col min="513" max="513" width="101.5546875" style="23" customWidth="1"/>
    <col min="514" max="768" width="8.88671875" style="23"/>
    <col min="769" max="769" width="101.5546875" style="23" customWidth="1"/>
    <col min="770" max="1024" width="8.88671875" style="23"/>
    <col min="1025" max="1025" width="101.5546875" style="23" customWidth="1"/>
    <col min="1026" max="1280" width="8.88671875" style="23"/>
    <col min="1281" max="1281" width="101.5546875" style="23" customWidth="1"/>
    <col min="1282" max="1536" width="8.88671875" style="23"/>
    <col min="1537" max="1537" width="101.5546875" style="23" customWidth="1"/>
    <col min="1538" max="1792" width="8.88671875" style="23"/>
    <col min="1793" max="1793" width="101.5546875" style="23" customWidth="1"/>
    <col min="1794" max="2048" width="8.88671875" style="23"/>
    <col min="2049" max="2049" width="101.5546875" style="23" customWidth="1"/>
    <col min="2050" max="2304" width="8.88671875" style="23"/>
    <col min="2305" max="2305" width="101.5546875" style="23" customWidth="1"/>
    <col min="2306" max="2560" width="8.88671875" style="23"/>
    <col min="2561" max="2561" width="101.5546875" style="23" customWidth="1"/>
    <col min="2562" max="2816" width="8.88671875" style="23"/>
    <col min="2817" max="2817" width="101.5546875" style="23" customWidth="1"/>
    <col min="2818" max="3072" width="8.88671875" style="23"/>
    <col min="3073" max="3073" width="101.5546875" style="23" customWidth="1"/>
    <col min="3074" max="3328" width="8.88671875" style="23"/>
    <col min="3329" max="3329" width="101.5546875" style="23" customWidth="1"/>
    <col min="3330" max="3584" width="8.88671875" style="23"/>
    <col min="3585" max="3585" width="101.5546875" style="23" customWidth="1"/>
    <col min="3586" max="3840" width="8.88671875" style="23"/>
    <col min="3841" max="3841" width="101.5546875" style="23" customWidth="1"/>
    <col min="3842" max="4096" width="8.88671875" style="23"/>
    <col min="4097" max="4097" width="101.5546875" style="23" customWidth="1"/>
    <col min="4098" max="4352" width="8.88671875" style="23"/>
    <col min="4353" max="4353" width="101.5546875" style="23" customWidth="1"/>
    <col min="4354" max="4608" width="8.88671875" style="23"/>
    <col min="4609" max="4609" width="101.5546875" style="23" customWidth="1"/>
    <col min="4610" max="4864" width="8.88671875" style="23"/>
    <col min="4865" max="4865" width="101.5546875" style="23" customWidth="1"/>
    <col min="4866" max="5120" width="8.88671875" style="23"/>
    <col min="5121" max="5121" width="101.5546875" style="23" customWidth="1"/>
    <col min="5122" max="5376" width="8.88671875" style="23"/>
    <col min="5377" max="5377" width="101.5546875" style="23" customWidth="1"/>
    <col min="5378" max="5632" width="8.88671875" style="23"/>
    <col min="5633" max="5633" width="101.5546875" style="23" customWidth="1"/>
    <col min="5634" max="5888" width="8.88671875" style="23"/>
    <col min="5889" max="5889" width="101.5546875" style="23" customWidth="1"/>
    <col min="5890" max="6144" width="8.88671875" style="23"/>
    <col min="6145" max="6145" width="101.5546875" style="23" customWidth="1"/>
    <col min="6146" max="6400" width="8.88671875" style="23"/>
    <col min="6401" max="6401" width="101.5546875" style="23" customWidth="1"/>
    <col min="6402" max="6656" width="8.88671875" style="23"/>
    <col min="6657" max="6657" width="101.5546875" style="23" customWidth="1"/>
    <col min="6658" max="6912" width="8.88671875" style="23"/>
    <col min="6913" max="6913" width="101.5546875" style="23" customWidth="1"/>
    <col min="6914" max="7168" width="8.88671875" style="23"/>
    <col min="7169" max="7169" width="101.5546875" style="23" customWidth="1"/>
    <col min="7170" max="7424" width="8.88671875" style="23"/>
    <col min="7425" max="7425" width="101.5546875" style="23" customWidth="1"/>
    <col min="7426" max="7680" width="8.88671875" style="23"/>
    <col min="7681" max="7681" width="101.5546875" style="23" customWidth="1"/>
    <col min="7682" max="7936" width="8.88671875" style="23"/>
    <col min="7937" max="7937" width="101.5546875" style="23" customWidth="1"/>
    <col min="7938" max="8192" width="8.88671875" style="23"/>
    <col min="8193" max="8193" width="101.5546875" style="23" customWidth="1"/>
    <col min="8194" max="8448" width="8.88671875" style="23"/>
    <col min="8449" max="8449" width="101.5546875" style="23" customWidth="1"/>
    <col min="8450" max="8704" width="8.88671875" style="23"/>
    <col min="8705" max="8705" width="101.5546875" style="23" customWidth="1"/>
    <col min="8706" max="8960" width="8.88671875" style="23"/>
    <col min="8961" max="8961" width="101.5546875" style="23" customWidth="1"/>
    <col min="8962" max="9216" width="8.88671875" style="23"/>
    <col min="9217" max="9217" width="101.5546875" style="23" customWidth="1"/>
    <col min="9218" max="9472" width="8.88671875" style="23"/>
    <col min="9473" max="9473" width="101.5546875" style="23" customWidth="1"/>
    <col min="9474" max="9728" width="8.88671875" style="23"/>
    <col min="9729" max="9729" width="101.5546875" style="23" customWidth="1"/>
    <col min="9730" max="9984" width="8.88671875" style="23"/>
    <col min="9985" max="9985" width="101.5546875" style="23" customWidth="1"/>
    <col min="9986" max="10240" width="8.88671875" style="23"/>
    <col min="10241" max="10241" width="101.5546875" style="23" customWidth="1"/>
    <col min="10242" max="10496" width="8.88671875" style="23"/>
    <col min="10497" max="10497" width="101.5546875" style="23" customWidth="1"/>
    <col min="10498" max="10752" width="8.88671875" style="23"/>
    <col min="10753" max="10753" width="101.5546875" style="23" customWidth="1"/>
    <col min="10754" max="11008" width="8.88671875" style="23"/>
    <col min="11009" max="11009" width="101.5546875" style="23" customWidth="1"/>
    <col min="11010" max="11264" width="8.88671875" style="23"/>
    <col min="11265" max="11265" width="101.5546875" style="23" customWidth="1"/>
    <col min="11266" max="11520" width="8.88671875" style="23"/>
    <col min="11521" max="11521" width="101.5546875" style="23" customWidth="1"/>
    <col min="11522" max="11776" width="8.88671875" style="23"/>
    <col min="11777" max="11777" width="101.5546875" style="23" customWidth="1"/>
    <col min="11778" max="12032" width="8.88671875" style="23"/>
    <col min="12033" max="12033" width="101.5546875" style="23" customWidth="1"/>
    <col min="12034" max="12288" width="8.88671875" style="23"/>
    <col min="12289" max="12289" width="101.5546875" style="23" customWidth="1"/>
    <col min="12290" max="12544" width="8.88671875" style="23"/>
    <col min="12545" max="12545" width="101.5546875" style="23" customWidth="1"/>
    <col min="12546" max="12800" width="8.88671875" style="23"/>
    <col min="12801" max="12801" width="101.5546875" style="23" customWidth="1"/>
    <col min="12802" max="13056" width="8.88671875" style="23"/>
    <col min="13057" max="13057" width="101.5546875" style="23" customWidth="1"/>
    <col min="13058" max="13312" width="8.88671875" style="23"/>
    <col min="13313" max="13313" width="101.5546875" style="23" customWidth="1"/>
    <col min="13314" max="13568" width="8.88671875" style="23"/>
    <col min="13569" max="13569" width="101.5546875" style="23" customWidth="1"/>
    <col min="13570" max="13824" width="8.88671875" style="23"/>
    <col min="13825" max="13825" width="101.5546875" style="23" customWidth="1"/>
    <col min="13826" max="14080" width="8.88671875" style="23"/>
    <col min="14081" max="14081" width="101.5546875" style="23" customWidth="1"/>
    <col min="14082" max="14336" width="8.88671875" style="23"/>
    <col min="14337" max="14337" width="101.5546875" style="23" customWidth="1"/>
    <col min="14338" max="14592" width="8.88671875" style="23"/>
    <col min="14593" max="14593" width="101.5546875" style="23" customWidth="1"/>
    <col min="14594" max="14848" width="8.88671875" style="23"/>
    <col min="14849" max="14849" width="101.5546875" style="23" customWidth="1"/>
    <col min="14850" max="15104" width="8.88671875" style="23"/>
    <col min="15105" max="15105" width="101.5546875" style="23" customWidth="1"/>
    <col min="15106" max="15360" width="8.88671875" style="23"/>
    <col min="15361" max="15361" width="101.5546875" style="23" customWidth="1"/>
    <col min="15362" max="15616" width="8.88671875" style="23"/>
    <col min="15617" max="15617" width="101.5546875" style="23" customWidth="1"/>
    <col min="15618" max="15872" width="8.88671875" style="23"/>
    <col min="15873" max="15873" width="101.5546875" style="23" customWidth="1"/>
    <col min="15874" max="16128" width="8.88671875" style="23"/>
    <col min="16129" max="16129" width="101.5546875" style="23" customWidth="1"/>
    <col min="16130" max="16384" width="8.88671875" style="23"/>
  </cols>
  <sheetData>
    <row r="2" spans="1:2" ht="23.25" x14ac:dyDescent="0.35">
      <c r="A2" s="21" t="s">
        <v>1388</v>
      </c>
      <c r="B2" s="22"/>
    </row>
    <row r="3" spans="1:2" ht="18" x14ac:dyDescent="0.25">
      <c r="A3" s="24" t="s">
        <v>1389</v>
      </c>
    </row>
    <row r="4" spans="1:2" ht="15" x14ac:dyDescent="0.2">
      <c r="A4" s="25" t="s">
        <v>1390</v>
      </c>
    </row>
    <row r="5" spans="1:2" thickBot="1" x14ac:dyDescent="0.25">
      <c r="A5" s="25"/>
    </row>
    <row r="6" spans="1:2" ht="18.75" thickBot="1" x14ac:dyDescent="0.25">
      <c r="A6" s="26" t="s">
        <v>1391</v>
      </c>
    </row>
    <row r="7" spans="1:2" x14ac:dyDescent="0.25">
      <c r="A7" s="27" t="s">
        <v>1392</v>
      </c>
    </row>
    <row r="8" spans="1:2" x14ac:dyDescent="0.25">
      <c r="A8" s="28" t="s">
        <v>1393</v>
      </c>
    </row>
    <row r="9" spans="1:2" ht="15" x14ac:dyDescent="0.2">
      <c r="A9" s="29" t="s">
        <v>1394</v>
      </c>
    </row>
    <row r="10" spans="1:2" ht="15" x14ac:dyDescent="0.2">
      <c r="A10" s="29" t="s">
        <v>1395</v>
      </c>
    </row>
    <row r="11" spans="1:2" ht="15" x14ac:dyDescent="0.2">
      <c r="A11" s="29" t="s">
        <v>1396</v>
      </c>
    </row>
    <row r="12" spans="1:2" ht="15" x14ac:dyDescent="0.2">
      <c r="A12" s="30" t="s">
        <v>1397</v>
      </c>
    </row>
    <row r="13" spans="1:2" x14ac:dyDescent="0.25">
      <c r="A13" s="31" t="s">
        <v>1398</v>
      </c>
    </row>
    <row r="14" spans="1:2" ht="15" x14ac:dyDescent="0.2">
      <c r="A14" s="29" t="s">
        <v>1399</v>
      </c>
    </row>
    <row r="15" spans="1:2" ht="15" x14ac:dyDescent="0.2">
      <c r="A15" s="29" t="s">
        <v>1400</v>
      </c>
    </row>
    <row r="16" spans="1:2" ht="15" x14ac:dyDescent="0.2">
      <c r="A16" s="29" t="s">
        <v>1401</v>
      </c>
    </row>
    <row r="17" spans="1:1" ht="15" x14ac:dyDescent="0.2">
      <c r="A17" s="32" t="s">
        <v>1402</v>
      </c>
    </row>
    <row r="18" spans="1:1" ht="15" x14ac:dyDescent="0.2">
      <c r="A18" s="30" t="s">
        <v>1403</v>
      </c>
    </row>
    <row r="19" spans="1:1" ht="15" x14ac:dyDescent="0.2">
      <c r="A19" s="30" t="s">
        <v>1404</v>
      </c>
    </row>
    <row r="20" spans="1:1" ht="15" x14ac:dyDescent="0.2">
      <c r="A20" s="30" t="s">
        <v>1405</v>
      </c>
    </row>
    <row r="21" spans="1:1" ht="15" x14ac:dyDescent="0.2">
      <c r="A21" s="30" t="s">
        <v>1406</v>
      </c>
    </row>
    <row r="22" spans="1:1" ht="15" x14ac:dyDescent="0.2">
      <c r="A22" s="30" t="s">
        <v>1407</v>
      </c>
    </row>
    <row r="23" spans="1:1" ht="15" x14ac:dyDescent="0.2">
      <c r="A23" s="30" t="s">
        <v>1408</v>
      </c>
    </row>
    <row r="24" spans="1:1" ht="15" x14ac:dyDescent="0.2">
      <c r="A24" s="33"/>
    </row>
    <row r="25" spans="1:1" ht="30" x14ac:dyDescent="0.25">
      <c r="A25" s="34" t="s">
        <v>1409</v>
      </c>
    </row>
    <row r="26" spans="1:1" ht="30" x14ac:dyDescent="0.2">
      <c r="A26" s="35" t="s">
        <v>1410</v>
      </c>
    </row>
    <row r="27" spans="1:1" ht="30.75" thickBot="1" x14ac:dyDescent="0.3">
      <c r="A27" s="36" t="s">
        <v>1411</v>
      </c>
    </row>
    <row r="28" spans="1:1" ht="18.75" thickBot="1" x14ac:dyDescent="0.25">
      <c r="A28" s="37" t="s">
        <v>1412</v>
      </c>
    </row>
    <row r="29" spans="1:1" x14ac:dyDescent="0.25">
      <c r="A29" s="38" t="s">
        <v>1413</v>
      </c>
    </row>
    <row r="30" spans="1:1" ht="28.5" x14ac:dyDescent="0.2">
      <c r="A30" s="39" t="s">
        <v>1414</v>
      </c>
    </row>
    <row r="31" spans="1:1" ht="42.75" x14ac:dyDescent="0.2">
      <c r="A31" s="40" t="s">
        <v>1415</v>
      </c>
    </row>
    <row r="32" spans="1:1" ht="30" x14ac:dyDescent="0.25">
      <c r="A32" s="41" t="s">
        <v>1416</v>
      </c>
    </row>
    <row r="33" spans="1:2" ht="30" x14ac:dyDescent="0.25">
      <c r="A33" s="42" t="s">
        <v>1417</v>
      </c>
    </row>
    <row r="34" spans="1:2" ht="28.5" x14ac:dyDescent="0.2">
      <c r="A34" s="40" t="s">
        <v>1418</v>
      </c>
    </row>
    <row r="35" spans="1:2" ht="28.5" x14ac:dyDescent="0.2">
      <c r="A35" s="40" t="s">
        <v>1419</v>
      </c>
    </row>
    <row r="36" spans="1:2" ht="15" x14ac:dyDescent="0.2">
      <c r="A36" s="40" t="s">
        <v>1420</v>
      </c>
    </row>
    <row r="37" spans="1:2" ht="45.75" thickBot="1" x14ac:dyDescent="0.3">
      <c r="A37" s="43" t="s">
        <v>1421</v>
      </c>
    </row>
    <row r="38" spans="1:2" ht="18.75" thickBot="1" x14ac:dyDescent="0.25">
      <c r="A38" s="37" t="s">
        <v>1422</v>
      </c>
    </row>
    <row r="39" spans="1:2" ht="60" x14ac:dyDescent="0.2">
      <c r="A39" s="44" t="s">
        <v>1423</v>
      </c>
    </row>
    <row r="40" spans="1:2" ht="15" x14ac:dyDescent="0.2">
      <c r="A40" s="45" t="s">
        <v>1424</v>
      </c>
    </row>
    <row r="41" spans="1:2" ht="15" x14ac:dyDescent="0.2">
      <c r="A41" s="35" t="s">
        <v>1425</v>
      </c>
    </row>
    <row r="42" spans="1:2" ht="28.5" x14ac:dyDescent="0.2">
      <c r="A42" s="46" t="s">
        <v>1426</v>
      </c>
    </row>
    <row r="43" spans="1:2" ht="42.75" x14ac:dyDescent="0.2">
      <c r="A43" s="46" t="s">
        <v>1427</v>
      </c>
    </row>
    <row r="44" spans="1:2" ht="15" x14ac:dyDescent="0.2">
      <c r="A44" s="46" t="s">
        <v>1428</v>
      </c>
    </row>
    <row r="45" spans="1:2" ht="15" x14ac:dyDescent="0.2">
      <c r="A45" s="46" t="s">
        <v>1429</v>
      </c>
    </row>
    <row r="46" spans="1:2" ht="102.75" customHeight="1" x14ac:dyDescent="0.2">
      <c r="A46" s="47" t="s">
        <v>1430</v>
      </c>
      <c r="B46" s="48"/>
    </row>
    <row r="47" spans="1:2" ht="114.75" x14ac:dyDescent="0.2">
      <c r="A47" s="49" t="s">
        <v>1431</v>
      </c>
    </row>
    <row r="48" spans="1:2" ht="45" x14ac:dyDescent="0.2">
      <c r="A48" s="50" t="s">
        <v>1432</v>
      </c>
    </row>
    <row r="49" spans="1:1" ht="28.5" x14ac:dyDescent="0.2">
      <c r="A49" s="46" t="s">
        <v>1433</v>
      </c>
    </row>
    <row r="50" spans="1:1" ht="30" x14ac:dyDescent="0.2">
      <c r="A50" s="50" t="s">
        <v>1434</v>
      </c>
    </row>
    <row r="51" spans="1:1" ht="43.5" thickBot="1" x14ac:dyDescent="0.25">
      <c r="A51" s="51" t="s">
        <v>1435</v>
      </c>
    </row>
    <row r="110" spans="1:1" ht="15" x14ac:dyDescent="0.2">
      <c r="A110" s="23"/>
    </row>
    <row r="111" spans="1:1" ht="15" x14ac:dyDescent="0.2">
      <c r="A111" s="23"/>
    </row>
    <row r="112" spans="1:1" ht="15" x14ac:dyDescent="0.2">
      <c r="A112" s="23"/>
    </row>
  </sheetData>
  <hyperlinks>
    <hyperlink ref="A4" r:id="rId1" display="mailto:zakaz@gardenstreet.ru" xr:uid="{C19DF0E0-C9E6-44A7-BE3E-4FCCED9FE1AA}"/>
  </hyperlinks>
  <pageMargins left="0" right="0" top="0.39370078740157483" bottom="0.39370078740157483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</dc:title>
  <dc:subject/>
  <dc:creator/>
  <cp:keywords/>
  <dc:description/>
  <cp:lastModifiedBy>user</cp:lastModifiedBy>
  <cp:revision>2</cp:revision>
  <dcterms:created xsi:type="dcterms:W3CDTF">2026-04-22T18:00:02Z</dcterms:created>
  <dcterms:modified xsi:type="dcterms:W3CDTF">2026-04-22T18:00:10Z</dcterms:modified>
</cp:coreProperties>
</file>