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ploadprice\"/>
    </mc:Choice>
  </mc:AlternateContent>
  <xr:revisionPtr revIDLastSave="0" documentId="13_ncr:1_{7CEE7B36-3355-433F-A1C5-AA25FD82351E}" xr6:coauthVersionLast="37" xr6:coauthVersionMax="37" xr10:uidLastSave="{00000000-0000-0000-0000-000000000000}"/>
  <bookViews>
    <workbookView xWindow="0" yWindow="0" windowWidth="15480" windowHeight="8190" tabRatio="400" activeTab="1" xr2:uid="{00000000-000D-0000-FFFF-FFFF00000000}"/>
  </bookViews>
  <sheets>
    <sheet name="Прайс-лист" sheetId="1" r:id="rId1"/>
    <sheet name="Условия" sheetId="2" r:id="rId2"/>
  </sheets>
  <calcPr calcId="179021"/>
</workbook>
</file>

<file path=xl/calcChain.xml><?xml version="1.0" encoding="utf-8"?>
<calcChain xmlns="http://schemas.openxmlformats.org/spreadsheetml/2006/main">
  <c r="N6" i="1" l="1"/>
  <c r="N5" i="1"/>
  <c r="N4" i="1"/>
  <c r="N3" i="1"/>
  <c r="N277" i="1" l="1"/>
  <c r="B277" i="1"/>
  <c r="N276" i="1"/>
  <c r="B276" i="1"/>
  <c r="N275" i="1"/>
  <c r="B275" i="1"/>
  <c r="N274" i="1"/>
  <c r="B274" i="1"/>
  <c r="N273" i="1"/>
  <c r="B273" i="1"/>
  <c r="N272" i="1"/>
  <c r="B272" i="1"/>
  <c r="N271" i="1"/>
  <c r="B271" i="1"/>
  <c r="N270" i="1"/>
  <c r="B270" i="1"/>
  <c r="N269" i="1"/>
  <c r="B269" i="1"/>
  <c r="N268" i="1"/>
  <c r="B268" i="1"/>
  <c r="N267" i="1"/>
  <c r="B267" i="1"/>
  <c r="N266" i="1"/>
  <c r="B266" i="1"/>
  <c r="N265" i="1"/>
  <c r="B265" i="1"/>
  <c r="N264" i="1"/>
  <c r="B264" i="1"/>
  <c r="N263" i="1"/>
  <c r="B263" i="1"/>
  <c r="N262" i="1"/>
  <c r="B262" i="1"/>
  <c r="N261" i="1"/>
  <c r="B261" i="1"/>
  <c r="N260" i="1"/>
  <c r="B260" i="1"/>
  <c r="N259" i="1"/>
  <c r="B259" i="1"/>
  <c r="N258" i="1"/>
  <c r="B258" i="1"/>
  <c r="N257" i="1"/>
  <c r="B257" i="1"/>
  <c r="N256" i="1"/>
  <c r="B256" i="1"/>
  <c r="N255" i="1"/>
  <c r="B255" i="1"/>
  <c r="N251" i="1"/>
  <c r="B251" i="1"/>
  <c r="N250" i="1"/>
  <c r="B250" i="1"/>
  <c r="N249" i="1"/>
  <c r="B249" i="1"/>
  <c r="N248" i="1"/>
  <c r="B248" i="1"/>
  <c r="N247" i="1"/>
  <c r="B247" i="1"/>
  <c r="N246" i="1"/>
  <c r="B246" i="1"/>
  <c r="N245" i="1"/>
  <c r="B245" i="1"/>
  <c r="N244" i="1"/>
  <c r="B244" i="1"/>
  <c r="N243" i="1"/>
  <c r="B243" i="1"/>
  <c r="N242" i="1"/>
  <c r="B242" i="1"/>
  <c r="N241" i="1"/>
  <c r="B241" i="1"/>
  <c r="N240" i="1"/>
  <c r="B240" i="1"/>
  <c r="N236" i="1"/>
  <c r="B236" i="1"/>
  <c r="N235" i="1"/>
  <c r="B235" i="1"/>
  <c r="N231" i="1"/>
  <c r="B231" i="1"/>
  <c r="N227" i="1"/>
  <c r="B227" i="1"/>
  <c r="N226" i="1"/>
  <c r="B226" i="1"/>
  <c r="N222" i="1"/>
  <c r="B222" i="1"/>
  <c r="N221" i="1"/>
  <c r="B221" i="1"/>
  <c r="N220" i="1"/>
  <c r="B220" i="1"/>
  <c r="N216" i="1"/>
  <c r="B216" i="1"/>
  <c r="N215" i="1"/>
  <c r="B215" i="1"/>
  <c r="N214" i="1"/>
  <c r="B214" i="1"/>
  <c r="N213" i="1"/>
  <c r="B213" i="1"/>
  <c r="N212" i="1"/>
  <c r="B212" i="1"/>
  <c r="N210" i="1"/>
  <c r="B210" i="1"/>
  <c r="N209" i="1"/>
  <c r="B209" i="1"/>
  <c r="N208" i="1"/>
  <c r="B208" i="1"/>
  <c r="N207" i="1"/>
  <c r="B207" i="1"/>
  <c r="N206" i="1"/>
  <c r="B206" i="1"/>
  <c r="N205" i="1"/>
  <c r="B205" i="1"/>
  <c r="N204" i="1"/>
  <c r="B204" i="1"/>
  <c r="N203" i="1"/>
  <c r="B203" i="1"/>
  <c r="N202" i="1"/>
  <c r="B202" i="1"/>
  <c r="N198" i="1"/>
  <c r="B198" i="1"/>
  <c r="N194" i="1"/>
  <c r="B194" i="1"/>
  <c r="N190" i="1"/>
  <c r="B190" i="1"/>
  <c r="N189" i="1"/>
  <c r="B189" i="1"/>
  <c r="N185" i="1"/>
  <c r="B185" i="1"/>
  <c r="N184" i="1"/>
  <c r="B184" i="1"/>
  <c r="N183" i="1"/>
  <c r="B183" i="1"/>
  <c r="N182" i="1"/>
  <c r="B182" i="1"/>
  <c r="N181" i="1"/>
  <c r="B181" i="1"/>
  <c r="N180" i="1"/>
  <c r="B180" i="1"/>
  <c r="N179" i="1"/>
  <c r="B179" i="1"/>
  <c r="N178" i="1"/>
  <c r="B178" i="1"/>
  <c r="N177" i="1"/>
  <c r="B177" i="1"/>
  <c r="N176" i="1"/>
  <c r="B176" i="1"/>
  <c r="N175" i="1"/>
  <c r="B175" i="1"/>
  <c r="N174" i="1"/>
  <c r="B174" i="1"/>
  <c r="N173" i="1"/>
  <c r="B173" i="1"/>
  <c r="N172" i="1"/>
  <c r="B172" i="1"/>
  <c r="N171" i="1"/>
  <c r="B171" i="1"/>
  <c r="N170" i="1"/>
  <c r="B170" i="1"/>
  <c r="N169" i="1"/>
  <c r="B169" i="1"/>
  <c r="N167" i="1"/>
  <c r="B167" i="1"/>
  <c r="N166" i="1"/>
  <c r="B166" i="1"/>
  <c r="N165" i="1"/>
  <c r="B165" i="1"/>
  <c r="N164" i="1"/>
  <c r="B164" i="1"/>
  <c r="N163" i="1"/>
  <c r="B163" i="1"/>
  <c r="N162" i="1"/>
  <c r="B162" i="1"/>
  <c r="N161" i="1"/>
  <c r="B161" i="1"/>
  <c r="N160" i="1"/>
  <c r="B160" i="1"/>
  <c r="N159" i="1"/>
  <c r="B159" i="1"/>
  <c r="N158" i="1"/>
  <c r="B158" i="1"/>
  <c r="N154" i="1"/>
  <c r="B154" i="1"/>
  <c r="N150" i="1"/>
  <c r="B150" i="1"/>
  <c r="N146" i="1"/>
  <c r="B146" i="1"/>
  <c r="N145" i="1"/>
  <c r="B145" i="1"/>
  <c r="N144" i="1"/>
  <c r="B144" i="1"/>
  <c r="N143" i="1"/>
  <c r="B143" i="1"/>
  <c r="N142" i="1"/>
  <c r="B142" i="1"/>
  <c r="N141" i="1"/>
  <c r="B141" i="1"/>
  <c r="N137" i="1"/>
  <c r="B137" i="1"/>
  <c r="N136" i="1"/>
  <c r="B136" i="1"/>
  <c r="N132" i="1"/>
  <c r="B132" i="1"/>
  <c r="N128" i="1"/>
  <c r="B128" i="1"/>
  <c r="N123" i="1"/>
  <c r="B123" i="1"/>
  <c r="N122" i="1"/>
  <c r="B122" i="1"/>
  <c r="N121" i="1"/>
  <c r="B121" i="1"/>
  <c r="N120" i="1"/>
  <c r="B120" i="1"/>
  <c r="N119" i="1"/>
  <c r="B119" i="1"/>
  <c r="N115" i="1"/>
  <c r="B115" i="1"/>
  <c r="N114" i="1"/>
  <c r="B114" i="1"/>
  <c r="N113" i="1"/>
  <c r="B113" i="1"/>
  <c r="N112" i="1"/>
  <c r="B112" i="1"/>
  <c r="N111" i="1"/>
  <c r="B111" i="1"/>
  <c r="N110" i="1"/>
  <c r="B110" i="1"/>
  <c r="N106" i="1"/>
  <c r="B106" i="1"/>
  <c r="N105" i="1"/>
  <c r="B105" i="1"/>
  <c r="N101" i="1"/>
  <c r="B101" i="1"/>
  <c r="N100" i="1"/>
  <c r="B100" i="1"/>
  <c r="N99" i="1"/>
  <c r="B99" i="1"/>
  <c r="N98" i="1"/>
  <c r="B98" i="1"/>
  <c r="N97" i="1"/>
  <c r="B97" i="1"/>
  <c r="N96" i="1"/>
  <c r="B96" i="1"/>
  <c r="N95" i="1"/>
  <c r="B95" i="1"/>
  <c r="N94" i="1"/>
  <c r="B94" i="1"/>
  <c r="N93" i="1"/>
  <c r="B93" i="1"/>
  <c r="N92" i="1"/>
  <c r="B92" i="1"/>
  <c r="N91" i="1"/>
  <c r="B91" i="1"/>
  <c r="N90" i="1"/>
  <c r="B90" i="1"/>
  <c r="N89" i="1"/>
  <c r="B89" i="1"/>
  <c r="N85" i="1"/>
  <c r="B85" i="1"/>
  <c r="N84" i="1"/>
  <c r="B84" i="1"/>
  <c r="N83" i="1"/>
  <c r="B83" i="1"/>
  <c r="N82" i="1"/>
  <c r="B82" i="1"/>
  <c r="N81" i="1"/>
  <c r="B81" i="1"/>
  <c r="N80" i="1"/>
  <c r="B80" i="1"/>
  <c r="N79" i="1"/>
  <c r="B79" i="1"/>
  <c r="N78" i="1"/>
  <c r="B78" i="1"/>
  <c r="N77" i="1"/>
  <c r="B77" i="1"/>
  <c r="N76" i="1"/>
  <c r="B76" i="1"/>
  <c r="N75" i="1"/>
  <c r="B75" i="1"/>
  <c r="N74" i="1"/>
  <c r="B74" i="1"/>
  <c r="N73" i="1"/>
  <c r="B73" i="1"/>
  <c r="N72" i="1"/>
  <c r="B72" i="1"/>
  <c r="N71" i="1"/>
  <c r="B71" i="1"/>
  <c r="N70" i="1"/>
  <c r="B70" i="1"/>
  <c r="N69" i="1"/>
  <c r="B69" i="1"/>
  <c r="N68" i="1"/>
  <c r="B68" i="1"/>
  <c r="N67" i="1"/>
  <c r="B67" i="1"/>
  <c r="N66" i="1"/>
  <c r="B66" i="1"/>
  <c r="N65" i="1"/>
  <c r="B65" i="1"/>
  <c r="N64" i="1"/>
  <c r="B64" i="1"/>
  <c r="N63" i="1"/>
  <c r="B63" i="1"/>
  <c r="N62" i="1"/>
  <c r="B62" i="1"/>
  <c r="N61" i="1"/>
  <c r="B61" i="1"/>
  <c r="N60" i="1"/>
  <c r="B60" i="1"/>
  <c r="N59" i="1"/>
  <c r="B59" i="1"/>
  <c r="N58" i="1"/>
  <c r="B58" i="1"/>
  <c r="N57" i="1"/>
  <c r="B57" i="1"/>
  <c r="N56" i="1"/>
  <c r="B56" i="1"/>
  <c r="N55" i="1"/>
  <c r="B55" i="1"/>
  <c r="N54" i="1"/>
  <c r="B54" i="1"/>
  <c r="N53" i="1"/>
  <c r="B53" i="1"/>
  <c r="N52" i="1"/>
  <c r="B52" i="1"/>
  <c r="N51" i="1"/>
  <c r="B51" i="1"/>
  <c r="N50" i="1"/>
  <c r="B50" i="1"/>
  <c r="N49" i="1"/>
  <c r="B49" i="1"/>
  <c r="N48" i="1"/>
  <c r="B48" i="1"/>
  <c r="N47" i="1"/>
  <c r="B47" i="1"/>
  <c r="N46" i="1"/>
  <c r="B46" i="1"/>
  <c r="N45" i="1"/>
  <c r="B45" i="1"/>
  <c r="N44" i="1"/>
  <c r="B44" i="1"/>
  <c r="N43" i="1"/>
  <c r="B43" i="1"/>
  <c r="N42" i="1"/>
  <c r="B42" i="1"/>
  <c r="N41" i="1"/>
  <c r="B41" i="1"/>
  <c r="N39" i="1"/>
  <c r="B39" i="1"/>
  <c r="N38" i="1"/>
  <c r="B38" i="1"/>
  <c r="N37" i="1"/>
  <c r="B37" i="1"/>
  <c r="N36" i="1"/>
  <c r="B36" i="1"/>
  <c r="N35" i="1"/>
  <c r="B35" i="1"/>
  <c r="N34" i="1"/>
  <c r="B34" i="1"/>
  <c r="N33" i="1"/>
  <c r="B33" i="1"/>
  <c r="N32" i="1"/>
  <c r="B32" i="1"/>
  <c r="N31" i="1"/>
  <c r="B31" i="1"/>
  <c r="N30" i="1"/>
  <c r="B30" i="1"/>
  <c r="N26" i="1"/>
  <c r="B26" i="1"/>
  <c r="N25" i="1"/>
  <c r="B25" i="1"/>
  <c r="N21" i="1"/>
  <c r="B21" i="1"/>
  <c r="N17" i="1"/>
  <c r="B17" i="1"/>
  <c r="N13" i="1"/>
  <c r="B13" i="1"/>
  <c r="N12" i="1"/>
  <c r="B12" i="1"/>
</calcChain>
</file>

<file path=xl/sharedStrings.xml><?xml version="1.0" encoding="utf-8"?>
<sst xmlns="http://schemas.openxmlformats.org/spreadsheetml/2006/main" count="3161" uniqueCount="1925">
  <si>
    <t/>
  </si>
  <si>
    <t>Обязательно к заполнению</t>
  </si>
  <si>
    <t xml:space="preserve"> Название компании</t>
  </si>
  <si>
    <t xml:space="preserve"> Название компании</t>
  </si>
  <si>
    <t>Ваш заказ</t>
  </si>
  <si>
    <t>Обязательно к заполнению</t>
  </si>
  <si>
    <t xml:space="preserve"> Контактное лицо</t>
  </si>
  <si>
    <t xml:space="preserve"> Контактное лицо</t>
  </si>
  <si>
    <t>Сумма, руб</t>
  </si>
  <si>
    <t>Обязательно к заполнению</t>
  </si>
  <si>
    <t>Обязательно к заполнению</t>
  </si>
  <si>
    <t xml:space="preserve"> Телефон для связи</t>
  </si>
  <si>
    <t xml:space="preserve"> Телефон для связи</t>
  </si>
  <si>
    <t>Скидка, %</t>
  </si>
  <si>
    <t xml:space="preserve"> Email</t>
  </si>
  <si>
    <t xml:space="preserve"> Email</t>
  </si>
  <si>
    <t>Скидка, руб</t>
  </si>
  <si>
    <t>Скидка, руб</t>
  </si>
  <si>
    <t xml:space="preserve"> Адрес доставки</t>
  </si>
  <si>
    <t xml:space="preserve"> Адрес доставки</t>
  </si>
  <si>
    <t>Сумма со скидкой</t>
  </si>
  <si>
    <t>Прайс-лист на</t>
  </si>
  <si>
    <t>Прайс-лист на</t>
  </si>
  <si>
    <t>08.10.2026</t>
  </si>
  <si>
    <t>08.10.2026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</si>
  <si>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</si>
  <si>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</si>
  <si>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</si>
  <si>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</si>
  <si>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</si>
  <si>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</si>
  <si>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</si>
  <si>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</si>
  <si>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</si>
  <si>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</si>
  <si>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</si>
  <si>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</si>
  <si>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</si>
  <si>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</si>
  <si>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</si>
  <si>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</si>
  <si>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</si>
  <si>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</si>
  <si>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</si>
  <si>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</si>
  <si>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</si>
  <si>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</si>
  <si>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</si>
  <si>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</si>
  <si>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</si>
  <si>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</si>
  <si>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</si>
  <si>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</si>
  <si>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</si>
  <si>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</si>
  <si>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004304</t>
  </si>
  <si>
    <t>Барбарис Тунберга Адмирейшн</t>
  </si>
  <si>
    <t>Барбарис Тунберга Адмирейшн</t>
  </si>
  <si>
    <t>Барбарис Тунберга Адмирейшн</t>
  </si>
  <si>
    <t>Барбарис Тунберга Адмирейшн</t>
  </si>
  <si>
    <t xml:space="preserve">P9 </t>
  </si>
  <si>
    <t>700</t>
  </si>
  <si>
    <t>123</t>
  </si>
  <si>
    <t>490</t>
  </si>
  <si>
    <t>420</t>
  </si>
  <si>
    <t>350</t>
  </si>
  <si>
    <t>004306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</si>
  <si>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</si>
  <si>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</si>
  <si>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</si>
  <si>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</si>
  <si>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 xml:space="preserve">P9 </t>
  </si>
  <si>
    <t>500</t>
  </si>
  <si>
    <t>152</t>
  </si>
  <si>
    <t>350</t>
  </si>
  <si>
    <t>300</t>
  </si>
  <si>
    <t>250</t>
  </si>
  <si>
    <t>Бересклет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</si>
  <si>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</si>
  <si>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</si>
  <si>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</si>
  <si>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</si>
  <si>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</si>
  <si>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</si>
  <si>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</si>
  <si>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</si>
  <si>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</si>
  <si>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</si>
  <si>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004330</t>
  </si>
  <si>
    <t>Бересклет крылатый Компактус</t>
  </si>
  <si>
    <t>Бересклет крылатый Компактус</t>
  </si>
  <si>
    <t>Бересклет крылатый Компактус</t>
  </si>
  <si>
    <t>Бересклет крылатый Компактус</t>
  </si>
  <si>
    <t xml:space="preserve">P9 </t>
  </si>
  <si>
    <t>550</t>
  </si>
  <si>
    <t>550</t>
  </si>
  <si>
    <t>385</t>
  </si>
  <si>
    <t>330</t>
  </si>
  <si>
    <t>275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</si>
  <si>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</si>
  <si>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</si>
  <si>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</si>
  <si>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</si>
  <si>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</si>
  <si>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</si>
  <si>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</si>
  <si>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</si>
  <si>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</si>
  <si>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</si>
  <si>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</si>
  <si>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</si>
  <si>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Артикул</t>
  </si>
  <si>
    <t>Наименование</t>
  </si>
  <si>
    <t>Остаток</t>
  </si>
  <si>
    <t>50-100 т.руб</t>
  </si>
  <si>
    <t>100-150 т.руб</t>
  </si>
  <si>
    <t>Заказ, шт</t>
  </si>
  <si>
    <t>Сумма, руб</t>
  </si>
  <si>
    <t>010448</t>
  </si>
  <si>
    <t>Боярышник черный</t>
  </si>
  <si>
    <t>Боярышник черный</t>
  </si>
  <si>
    <t>Боярышник черный</t>
  </si>
  <si>
    <t>Боярышник черный</t>
  </si>
  <si>
    <t xml:space="preserve">C5 </t>
  </si>
  <si>
    <t>1500</t>
  </si>
  <si>
    <t>100</t>
  </si>
  <si>
    <t>1050</t>
  </si>
  <si>
    <t>900</t>
  </si>
  <si>
    <t>750</t>
  </si>
  <si>
    <t>Герань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</si>
  <si>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</si>
  <si>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</si>
  <si>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</si>
  <si>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</si>
  <si>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</si>
  <si>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</si>
  <si>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</si>
  <si>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</si>
  <si>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</si>
  <si>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</si>
  <si>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010991</t>
  </si>
  <si>
    <t>Герань кембриджская Биоково</t>
  </si>
  <si>
    <t>Герань кембриджская Биоково</t>
  </si>
  <si>
    <t>Герань кембриджская Биоково</t>
  </si>
  <si>
    <t xml:space="preserve">P9 </t>
  </si>
  <si>
    <t>280</t>
  </si>
  <si>
    <t>353</t>
  </si>
  <si>
    <t>196</t>
  </si>
  <si>
    <t>168</t>
  </si>
  <si>
    <t>140</t>
  </si>
  <si>
    <t>009883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</si>
  <si>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</si>
  <si>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</si>
  <si>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</si>
  <si>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</si>
  <si>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 xml:space="preserve">C1 </t>
  </si>
  <si>
    <t>450</t>
  </si>
  <si>
    <t>145</t>
  </si>
  <si>
    <t>315</t>
  </si>
  <si>
    <t>270</t>
  </si>
  <si>
    <t>225</t>
  </si>
  <si>
    <t>Гортензия</t>
  </si>
  <si>
    <t>Гортензия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</si>
  <si>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</si>
  <si>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</si>
  <si>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</si>
  <si>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</si>
  <si>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</si>
  <si>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</si>
  <si>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</si>
  <si>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Сумма, руб</t>
  </si>
  <si>
    <t>011722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</si>
  <si>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</si>
  <si>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</si>
  <si>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</si>
  <si>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</si>
  <si>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 xml:space="preserve">C10 </t>
  </si>
  <si>
    <t>3500</t>
  </si>
  <si>
    <t>102</t>
  </si>
  <si>
    <t>2450</t>
  </si>
  <si>
    <t>2100</t>
  </si>
  <si>
    <t>1750</t>
  </si>
  <si>
    <t>006772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</si>
  <si>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</si>
  <si>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</si>
  <si>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</si>
  <si>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</si>
  <si>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 xml:space="preserve">C3 </t>
  </si>
  <si>
    <t>1450</t>
  </si>
  <si>
    <t>29</t>
  </si>
  <si>
    <t>1015</t>
  </si>
  <si>
    <t>870</t>
  </si>
  <si>
    <t>725</t>
  </si>
  <si>
    <t>003363</t>
  </si>
  <si>
    <t>Гортензия древовидная Лайм Рики</t>
  </si>
  <si>
    <t>C5-7 30-40</t>
  </si>
  <si>
    <t>1600</t>
  </si>
  <si>
    <t>20</t>
  </si>
  <si>
    <t>1120</t>
  </si>
  <si>
    <t>960</t>
  </si>
  <si>
    <t>800</t>
  </si>
  <si>
    <t>004334</t>
  </si>
  <si>
    <t>Гортензия древовидная Лайм Рики</t>
  </si>
  <si>
    <t xml:space="preserve">P9 </t>
  </si>
  <si>
    <t>400</t>
  </si>
  <si>
    <t>124</t>
  </si>
  <si>
    <t>280</t>
  </si>
  <si>
    <t>240</t>
  </si>
  <si>
    <t>200</t>
  </si>
  <si>
    <t>011842</t>
  </si>
  <si>
    <t>Гортензия древовидная Лайм Рики</t>
  </si>
  <si>
    <t xml:space="preserve">C5 </t>
  </si>
  <si>
    <t>1600</t>
  </si>
  <si>
    <t>149</t>
  </si>
  <si>
    <t>1120</t>
  </si>
  <si>
    <t>960</t>
  </si>
  <si>
    <t>800</t>
  </si>
  <si>
    <t>006964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</si>
  <si>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</si>
  <si>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</si>
  <si>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</si>
  <si>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</si>
  <si>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 xml:space="preserve">C3 </t>
  </si>
  <si>
    <t>1450</t>
  </si>
  <si>
    <t>196</t>
  </si>
  <si>
    <t>1015</t>
  </si>
  <si>
    <t>870</t>
  </si>
  <si>
    <t>725</t>
  </si>
  <si>
    <t>011528</t>
  </si>
  <si>
    <t>Гортензия метельчатая Бо-бо</t>
  </si>
  <si>
    <t xml:space="preserve">P9 </t>
  </si>
  <si>
    <t>600</t>
  </si>
  <si>
    <t>287</t>
  </si>
  <si>
    <t>420</t>
  </si>
  <si>
    <t>360</t>
  </si>
  <si>
    <t>300</t>
  </si>
  <si>
    <t>000834</t>
  </si>
  <si>
    <t>Гортензия метельчатая Вимс Ред</t>
  </si>
  <si>
    <t xml:space="preserve">C5 </t>
  </si>
  <si>
    <t>2400</t>
  </si>
  <si>
    <t>30</t>
  </si>
  <si>
    <t>1680</t>
  </si>
  <si>
    <t>1440</t>
  </si>
  <si>
    <t>1200</t>
  </si>
  <si>
    <t>005359</t>
  </si>
  <si>
    <t xml:space="preserve">P9 </t>
  </si>
  <si>
    <t>500</t>
  </si>
  <si>
    <t>73</t>
  </si>
  <si>
    <t>300</t>
  </si>
  <si>
    <t>250</t>
  </si>
  <si>
    <t>004337</t>
  </si>
  <si>
    <t>Гортензия метельчатая Граффити</t>
  </si>
  <si>
    <t xml:space="preserve">P9 </t>
  </si>
  <si>
    <t>600</t>
  </si>
  <si>
    <t>205</t>
  </si>
  <si>
    <t>420</t>
  </si>
  <si>
    <t>360</t>
  </si>
  <si>
    <t>300</t>
  </si>
  <si>
    <t>004993</t>
  </si>
  <si>
    <t>Гортензия метельчатая Граффити</t>
  </si>
  <si>
    <t>Гортензия метельчатая Граффити</t>
  </si>
  <si>
    <t>Гортензия метельчатая Граффити</t>
  </si>
  <si>
    <t xml:space="preserve">C3 </t>
  </si>
  <si>
    <t>1450</t>
  </si>
  <si>
    <t>131</t>
  </si>
  <si>
    <t>870</t>
  </si>
  <si>
    <t>725</t>
  </si>
  <si>
    <t>005538</t>
  </si>
  <si>
    <t>Гортензия метельчатая Грейт Стар</t>
  </si>
  <si>
    <t>Гортензия метельчатая Грейт Стар</t>
  </si>
  <si>
    <t>Гортензия метельчатая Грейт Стар</t>
  </si>
  <si>
    <t xml:space="preserve">C3 </t>
  </si>
  <si>
    <t>1450</t>
  </si>
  <si>
    <t>112</t>
  </si>
  <si>
    <t>1015</t>
  </si>
  <si>
    <t>870</t>
  </si>
  <si>
    <t>725</t>
  </si>
  <si>
    <t>008243</t>
  </si>
  <si>
    <t>Гортензия метельчатая Колорфул Коктейл</t>
  </si>
  <si>
    <t xml:space="preserve">P9 </t>
  </si>
  <si>
    <t>500</t>
  </si>
  <si>
    <t>528</t>
  </si>
  <si>
    <t>350</t>
  </si>
  <si>
    <t>300</t>
  </si>
  <si>
    <t>250</t>
  </si>
  <si>
    <t>008275</t>
  </si>
  <si>
    <t xml:space="preserve">C3 </t>
  </si>
  <si>
    <t>1350</t>
  </si>
  <si>
    <t>39</t>
  </si>
  <si>
    <t>945</t>
  </si>
  <si>
    <t>810</t>
  </si>
  <si>
    <t>675</t>
  </si>
  <si>
    <t>011202</t>
  </si>
  <si>
    <t>Гортензия метельчатая Колорфул Коктейл</t>
  </si>
  <si>
    <t>2400</t>
  </si>
  <si>
    <t>15</t>
  </si>
  <si>
    <t>1680</t>
  </si>
  <si>
    <t>1440</t>
  </si>
  <si>
    <t>1200</t>
  </si>
  <si>
    <t>005344</t>
  </si>
  <si>
    <t>Гортензия метельчатая Конфетти</t>
  </si>
  <si>
    <t xml:space="preserve">P9 </t>
  </si>
  <si>
    <t>500</t>
  </si>
  <si>
    <t>194</t>
  </si>
  <si>
    <t>350</t>
  </si>
  <si>
    <t>300</t>
  </si>
  <si>
    <t>250</t>
  </si>
  <si>
    <t>006967</t>
  </si>
  <si>
    <t>Гортензия метельчатая Конфетти</t>
  </si>
  <si>
    <t xml:space="preserve">C3 </t>
  </si>
  <si>
    <t>1350</t>
  </si>
  <si>
    <t>139</t>
  </si>
  <si>
    <t>945</t>
  </si>
  <si>
    <t>810</t>
  </si>
  <si>
    <t>675</t>
  </si>
  <si>
    <t>009605</t>
  </si>
  <si>
    <t>Гортензия метельчатая Коттон Крим</t>
  </si>
  <si>
    <t>Гортензия метельчатая Коттон Крим</t>
  </si>
  <si>
    <t xml:space="preserve">C3 </t>
  </si>
  <si>
    <t>1350</t>
  </si>
  <si>
    <t>49</t>
  </si>
  <si>
    <t>945</t>
  </si>
  <si>
    <t>810</t>
  </si>
  <si>
    <t>675</t>
  </si>
  <si>
    <t>004336</t>
  </si>
  <si>
    <t>Гортензия метельчатая Кэндэлайт</t>
  </si>
  <si>
    <t xml:space="preserve">P9 </t>
  </si>
  <si>
    <t>500</t>
  </si>
  <si>
    <t>68</t>
  </si>
  <si>
    <t>350</t>
  </si>
  <si>
    <t>300</t>
  </si>
  <si>
    <t>250</t>
  </si>
  <si>
    <t>000841</t>
  </si>
  <si>
    <t>Гортензия метельчатая Лаймлайт</t>
  </si>
  <si>
    <t xml:space="preserve">C5 </t>
  </si>
  <si>
    <t>2400</t>
  </si>
  <si>
    <t>137</t>
  </si>
  <si>
    <t>1680</t>
  </si>
  <si>
    <t>1440</t>
  </si>
  <si>
    <t>1200</t>
  </si>
  <si>
    <t>002131</t>
  </si>
  <si>
    <t>Гортензия метельчатая Литтл Лайм</t>
  </si>
  <si>
    <t xml:space="preserve">C3 </t>
  </si>
  <si>
    <t>1450</t>
  </si>
  <si>
    <t>41</t>
  </si>
  <si>
    <t>1015</t>
  </si>
  <si>
    <t>870</t>
  </si>
  <si>
    <t>010659</t>
  </si>
  <si>
    <t>Гортензия метельчатая Литтл Лайм</t>
  </si>
  <si>
    <t xml:space="preserve">P9 </t>
  </si>
  <si>
    <t>600</t>
  </si>
  <si>
    <t>84</t>
  </si>
  <si>
    <t>360</t>
  </si>
  <si>
    <t>005376</t>
  </si>
  <si>
    <t>Гортензия метельчатая Литтл Спуки</t>
  </si>
  <si>
    <t xml:space="preserve">P9 </t>
  </si>
  <si>
    <t>600</t>
  </si>
  <si>
    <t>68</t>
  </si>
  <si>
    <t>420</t>
  </si>
  <si>
    <t>360</t>
  </si>
  <si>
    <t>300</t>
  </si>
  <si>
    <t>006734</t>
  </si>
  <si>
    <t>Гортензия метельчатая Литтл Спуки</t>
  </si>
  <si>
    <t xml:space="preserve">C3 </t>
  </si>
  <si>
    <t>1450</t>
  </si>
  <si>
    <t>80</t>
  </si>
  <si>
    <t>1015</t>
  </si>
  <si>
    <t>725</t>
  </si>
  <si>
    <t>010187</t>
  </si>
  <si>
    <t xml:space="preserve">Гортензия метельчатая Металлика </t>
  </si>
  <si>
    <t xml:space="preserve">P9 </t>
  </si>
  <si>
    <t>600</t>
  </si>
  <si>
    <t>202</t>
  </si>
  <si>
    <t>420</t>
  </si>
  <si>
    <t>360</t>
  </si>
  <si>
    <t>300</t>
  </si>
  <si>
    <t>010403</t>
  </si>
  <si>
    <t xml:space="preserve">Гортензия метельчатая Металлика </t>
  </si>
  <si>
    <t xml:space="preserve">C3 </t>
  </si>
  <si>
    <t>1450</t>
  </si>
  <si>
    <t>84</t>
  </si>
  <si>
    <t>1015</t>
  </si>
  <si>
    <t>870</t>
  </si>
  <si>
    <t>005377</t>
  </si>
  <si>
    <t>Гортензия метельчатая Мохито</t>
  </si>
  <si>
    <t xml:space="preserve">P9 </t>
  </si>
  <si>
    <t>600</t>
  </si>
  <si>
    <t>367</t>
  </si>
  <si>
    <t>420</t>
  </si>
  <si>
    <t>360</t>
  </si>
  <si>
    <t>300</t>
  </si>
  <si>
    <t>005540</t>
  </si>
  <si>
    <t>Гортензия метельчатая Мэджикал Свит Саммер</t>
  </si>
  <si>
    <t xml:space="preserve">C3 </t>
  </si>
  <si>
    <t>1350</t>
  </si>
  <si>
    <t>50</t>
  </si>
  <si>
    <t>945</t>
  </si>
  <si>
    <t>810</t>
  </si>
  <si>
    <t>010364</t>
  </si>
  <si>
    <t>Гортензия метельчатая Мэджикал Свит Саммер</t>
  </si>
  <si>
    <t>500</t>
  </si>
  <si>
    <t>115</t>
  </si>
  <si>
    <t>350</t>
  </si>
  <si>
    <t>300</t>
  </si>
  <si>
    <t>250</t>
  </si>
  <si>
    <t>006594</t>
  </si>
  <si>
    <t>Гортензия метельчатая Мэджикал Флейм</t>
  </si>
  <si>
    <t>C3 30-50</t>
  </si>
  <si>
    <t>1350</t>
  </si>
  <si>
    <t>142</t>
  </si>
  <si>
    <t>945</t>
  </si>
  <si>
    <t>810</t>
  </si>
  <si>
    <t>675</t>
  </si>
  <si>
    <t>004250</t>
  </si>
  <si>
    <t>Гортензия метельчатая Пастель Грин</t>
  </si>
  <si>
    <t xml:space="preserve">C3 </t>
  </si>
  <si>
    <t>1350</t>
  </si>
  <si>
    <t>15</t>
  </si>
  <si>
    <t>810</t>
  </si>
  <si>
    <t>675</t>
  </si>
  <si>
    <t>008804</t>
  </si>
  <si>
    <t>Гортензия метельчатая Пинки Промис</t>
  </si>
  <si>
    <t>600</t>
  </si>
  <si>
    <t>180</t>
  </si>
  <si>
    <t>420</t>
  </si>
  <si>
    <t>300</t>
  </si>
  <si>
    <t>009125</t>
  </si>
  <si>
    <t xml:space="preserve">C3 </t>
  </si>
  <si>
    <t>1350</t>
  </si>
  <si>
    <t>16</t>
  </si>
  <si>
    <t>945</t>
  </si>
  <si>
    <t>810</t>
  </si>
  <si>
    <t>675</t>
  </si>
  <si>
    <t>005353</t>
  </si>
  <si>
    <t>Гортензия метельчатая Полар Бир</t>
  </si>
  <si>
    <t xml:space="preserve">P9 </t>
  </si>
  <si>
    <t>500</t>
  </si>
  <si>
    <t>159</t>
  </si>
  <si>
    <t>350</t>
  </si>
  <si>
    <t>300</t>
  </si>
  <si>
    <t>250</t>
  </si>
  <si>
    <t>007004</t>
  </si>
  <si>
    <t>Гортензия метельчатая Полар Бир</t>
  </si>
  <si>
    <t xml:space="preserve">C3 </t>
  </si>
  <si>
    <t>1450</t>
  </si>
  <si>
    <t>119</t>
  </si>
  <si>
    <t>1015</t>
  </si>
  <si>
    <t>870</t>
  </si>
  <si>
    <t>725</t>
  </si>
  <si>
    <t>011781</t>
  </si>
  <si>
    <t>Гортензия метельчатая Полар Бир</t>
  </si>
  <si>
    <t xml:space="preserve">C5 </t>
  </si>
  <si>
    <t>1900</t>
  </si>
  <si>
    <t>122</t>
  </si>
  <si>
    <t>1330</t>
  </si>
  <si>
    <t>1140</t>
  </si>
  <si>
    <t>950</t>
  </si>
  <si>
    <t>007446</t>
  </si>
  <si>
    <t>Гортензия метельчатая Прим Ред</t>
  </si>
  <si>
    <t xml:space="preserve">P9 </t>
  </si>
  <si>
    <t>500</t>
  </si>
  <si>
    <t>64</t>
  </si>
  <si>
    <t>350</t>
  </si>
  <si>
    <t>300</t>
  </si>
  <si>
    <t>009548</t>
  </si>
  <si>
    <t>Гортензия метельчатая Ред Вельвет</t>
  </si>
  <si>
    <t xml:space="preserve">C3 </t>
  </si>
  <si>
    <t>1450</t>
  </si>
  <si>
    <t>67</t>
  </si>
  <si>
    <t>1015</t>
  </si>
  <si>
    <t>870</t>
  </si>
  <si>
    <t>725</t>
  </si>
  <si>
    <t>008016</t>
  </si>
  <si>
    <t>Гортензия метельчатая Самарская Лидия</t>
  </si>
  <si>
    <t>600</t>
  </si>
  <si>
    <t>24</t>
  </si>
  <si>
    <t>420</t>
  </si>
  <si>
    <t>360</t>
  </si>
  <si>
    <t>300</t>
  </si>
  <si>
    <t>008017</t>
  </si>
  <si>
    <t>1700</t>
  </si>
  <si>
    <t>34</t>
  </si>
  <si>
    <t>1190</t>
  </si>
  <si>
    <t>1020</t>
  </si>
  <si>
    <t>850</t>
  </si>
  <si>
    <t>010122</t>
  </si>
  <si>
    <t>Гортензия метельчатая Саммер Бриз</t>
  </si>
  <si>
    <t xml:space="preserve">C3 </t>
  </si>
  <si>
    <t>1350</t>
  </si>
  <si>
    <t>137</t>
  </si>
  <si>
    <t>945</t>
  </si>
  <si>
    <t>810</t>
  </si>
  <si>
    <t>675</t>
  </si>
  <si>
    <t>003375</t>
  </si>
  <si>
    <t>Гортензия метельчатая Сандей Фрайз</t>
  </si>
  <si>
    <t xml:space="preserve">C3 </t>
  </si>
  <si>
    <t>1450</t>
  </si>
  <si>
    <t>9</t>
  </si>
  <si>
    <t>1015</t>
  </si>
  <si>
    <t>870</t>
  </si>
  <si>
    <t>725</t>
  </si>
  <si>
    <t>004340</t>
  </si>
  <si>
    <t>Гортензия метельчатая Скайфолл</t>
  </si>
  <si>
    <t xml:space="preserve">P9 </t>
  </si>
  <si>
    <t>600</t>
  </si>
  <si>
    <t>589</t>
  </si>
  <si>
    <t>420</t>
  </si>
  <si>
    <t>360</t>
  </si>
  <si>
    <t>300</t>
  </si>
  <si>
    <t>005122</t>
  </si>
  <si>
    <t xml:space="preserve">C3 </t>
  </si>
  <si>
    <t>1450</t>
  </si>
  <si>
    <t>169</t>
  </si>
  <si>
    <t>1015</t>
  </si>
  <si>
    <t>870</t>
  </si>
  <si>
    <t>725</t>
  </si>
  <si>
    <t>008805</t>
  </si>
  <si>
    <t>Гортензия метельчатая Стар Роуз</t>
  </si>
  <si>
    <t xml:space="preserve">P9 </t>
  </si>
  <si>
    <t>500</t>
  </si>
  <si>
    <t>301</t>
  </si>
  <si>
    <t>350</t>
  </si>
  <si>
    <t>300</t>
  </si>
  <si>
    <t>250</t>
  </si>
  <si>
    <t>009126</t>
  </si>
  <si>
    <t xml:space="preserve">C3 </t>
  </si>
  <si>
    <t>1450</t>
  </si>
  <si>
    <t>18</t>
  </si>
  <si>
    <t>1015</t>
  </si>
  <si>
    <t>870</t>
  </si>
  <si>
    <t>725</t>
  </si>
  <si>
    <t>009526</t>
  </si>
  <si>
    <t>Гортензия метельчатая Строберри Блоссом</t>
  </si>
  <si>
    <t xml:space="preserve">C3 </t>
  </si>
  <si>
    <t>1350</t>
  </si>
  <si>
    <t>268</t>
  </si>
  <si>
    <t>945</t>
  </si>
  <si>
    <t>810</t>
  </si>
  <si>
    <t>675</t>
  </si>
  <si>
    <t>009532</t>
  </si>
  <si>
    <t xml:space="preserve">P9 </t>
  </si>
  <si>
    <t>453</t>
  </si>
  <si>
    <t>350</t>
  </si>
  <si>
    <t>300</t>
  </si>
  <si>
    <t>250</t>
  </si>
  <si>
    <t>011881</t>
  </si>
  <si>
    <t>Гортензия метельчатая Тач оф Пинк</t>
  </si>
  <si>
    <t xml:space="preserve">P9 </t>
  </si>
  <si>
    <t>209</t>
  </si>
  <si>
    <t>350</t>
  </si>
  <si>
    <t>250</t>
  </si>
  <si>
    <t>000853</t>
  </si>
  <si>
    <t>Гортензия метельчатая Фантом</t>
  </si>
  <si>
    <t>1450</t>
  </si>
  <si>
    <t>51</t>
  </si>
  <si>
    <t>1015</t>
  </si>
  <si>
    <t>870</t>
  </si>
  <si>
    <t>725</t>
  </si>
  <si>
    <t>011880</t>
  </si>
  <si>
    <t>Гортензия метельчатая Фрайз Мельба</t>
  </si>
  <si>
    <t xml:space="preserve">P9 </t>
  </si>
  <si>
    <t>500</t>
  </si>
  <si>
    <t>392</t>
  </si>
  <si>
    <t>300</t>
  </si>
  <si>
    <t>250</t>
  </si>
  <si>
    <t>009530</t>
  </si>
  <si>
    <t>Гортензия метельчатая Шугар Раш</t>
  </si>
  <si>
    <t xml:space="preserve">P9 </t>
  </si>
  <si>
    <t>600</t>
  </si>
  <si>
    <t>158</t>
  </si>
  <si>
    <t>420</t>
  </si>
  <si>
    <t>360</t>
  </si>
  <si>
    <t>300</t>
  </si>
  <si>
    <t>009550</t>
  </si>
  <si>
    <t>Гортензия метельчатая Шугар Раш</t>
  </si>
  <si>
    <t xml:space="preserve">C3 </t>
  </si>
  <si>
    <t>1450</t>
  </si>
  <si>
    <t>51</t>
  </si>
  <si>
    <t>1015</t>
  </si>
  <si>
    <t>725</t>
  </si>
  <si>
    <t>004248</t>
  </si>
  <si>
    <t>Гортензия метельчатая Эрли Сенсейшн</t>
  </si>
  <si>
    <t xml:space="preserve">C3 </t>
  </si>
  <si>
    <t>1350</t>
  </si>
  <si>
    <t>33</t>
  </si>
  <si>
    <t>810</t>
  </si>
  <si>
    <t>675</t>
  </si>
  <si>
    <t>010595</t>
  </si>
  <si>
    <t>Гортензия метельчатая Эрли Сенсейшн</t>
  </si>
  <si>
    <t xml:space="preserve">P9 </t>
  </si>
  <si>
    <t>500</t>
  </si>
  <si>
    <t>205</t>
  </si>
  <si>
    <t>350</t>
  </si>
  <si>
    <t>300</t>
  </si>
  <si>
    <t>250</t>
  </si>
  <si>
    <t>Дёрен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</si>
  <si>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</si>
  <si>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</si>
  <si>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</si>
  <si>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</si>
  <si>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</si>
  <si>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</si>
  <si>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</si>
  <si>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</si>
  <si>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</si>
  <si>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</si>
  <si>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008244</t>
  </si>
  <si>
    <t>Дерен белый Айвори Хало</t>
  </si>
  <si>
    <t>Дерен белый Айвори Хало</t>
  </si>
  <si>
    <t>Дерен белый Айвори Хало</t>
  </si>
  <si>
    <t>Дерен белый Айвори Хало</t>
  </si>
  <si>
    <t xml:space="preserve">C3 </t>
  </si>
  <si>
    <t>850</t>
  </si>
  <si>
    <t>107</t>
  </si>
  <si>
    <t>595</t>
  </si>
  <si>
    <t>510</t>
  </si>
  <si>
    <t>425</t>
  </si>
  <si>
    <t>008808</t>
  </si>
  <si>
    <t>Дерен белый Айвори Хало</t>
  </si>
  <si>
    <t>Дерен белый Айвори Хало</t>
  </si>
  <si>
    <t>Дерен белый Айвори Хало</t>
  </si>
  <si>
    <t xml:space="preserve">P9 </t>
  </si>
  <si>
    <t>350</t>
  </si>
  <si>
    <t>937</t>
  </si>
  <si>
    <t>245</t>
  </si>
  <si>
    <t>210</t>
  </si>
  <si>
    <t>175</t>
  </si>
  <si>
    <t>006798</t>
  </si>
  <si>
    <t>Дерен белый Ауреа</t>
  </si>
  <si>
    <t xml:space="preserve">C3 </t>
  </si>
  <si>
    <t>550</t>
  </si>
  <si>
    <t>129</t>
  </si>
  <si>
    <t>385</t>
  </si>
  <si>
    <t>330</t>
  </si>
  <si>
    <t>275</t>
  </si>
  <si>
    <t>010656</t>
  </si>
  <si>
    <t>Дерен белый Крим Крекер</t>
  </si>
  <si>
    <t xml:space="preserve">P9 </t>
  </si>
  <si>
    <t>380</t>
  </si>
  <si>
    <t>616</t>
  </si>
  <si>
    <t>266</t>
  </si>
  <si>
    <t>228</t>
  </si>
  <si>
    <t>190</t>
  </si>
  <si>
    <t>010657</t>
  </si>
  <si>
    <t>Дерен белый Миракл</t>
  </si>
  <si>
    <t>Дерен белый Миракл</t>
  </si>
  <si>
    <t>Дерен белый Миракл</t>
  </si>
  <si>
    <t xml:space="preserve">P9 </t>
  </si>
  <si>
    <t>380</t>
  </si>
  <si>
    <t>1035</t>
  </si>
  <si>
    <t>266</t>
  </si>
  <si>
    <t>228</t>
  </si>
  <si>
    <t>190</t>
  </si>
  <si>
    <t>004322</t>
  </si>
  <si>
    <t>Дерен белый Ред Гном</t>
  </si>
  <si>
    <t xml:space="preserve">P9 </t>
  </si>
  <si>
    <t>489</t>
  </si>
  <si>
    <t>210</t>
  </si>
  <si>
    <t>180</t>
  </si>
  <si>
    <t>150</t>
  </si>
  <si>
    <t>004992</t>
  </si>
  <si>
    <t>Дерен белый Ред Гном</t>
  </si>
  <si>
    <t xml:space="preserve">C3 </t>
  </si>
  <si>
    <t>550</t>
  </si>
  <si>
    <t>489</t>
  </si>
  <si>
    <t>385</t>
  </si>
  <si>
    <t>330</t>
  </si>
  <si>
    <t>275</t>
  </si>
  <si>
    <t>004323</t>
  </si>
  <si>
    <t>Дерен белый Сибериан Перлс</t>
  </si>
  <si>
    <t xml:space="preserve">C3 </t>
  </si>
  <si>
    <t>350</t>
  </si>
  <si>
    <t>17</t>
  </si>
  <si>
    <t>245</t>
  </si>
  <si>
    <t>210</t>
  </si>
  <si>
    <t>175</t>
  </si>
  <si>
    <t>010273</t>
  </si>
  <si>
    <t>Дерен белый Сибирика</t>
  </si>
  <si>
    <t>570</t>
  </si>
  <si>
    <t>270</t>
  </si>
  <si>
    <t>399</t>
  </si>
  <si>
    <t>342</t>
  </si>
  <si>
    <t>285</t>
  </si>
  <si>
    <t>004319</t>
  </si>
  <si>
    <t>Дерен белый Элегантиссима</t>
  </si>
  <si>
    <t>Дерен белый Элегантиссима</t>
  </si>
  <si>
    <t>Дерен белый Элегантиссима</t>
  </si>
  <si>
    <t>Дерен белый Элегантиссима</t>
  </si>
  <si>
    <t xml:space="preserve">C3 </t>
  </si>
  <si>
    <t>650</t>
  </si>
  <si>
    <t>104</t>
  </si>
  <si>
    <t>455</t>
  </si>
  <si>
    <t>390</t>
  </si>
  <si>
    <t>325</t>
  </si>
  <si>
    <t>008807</t>
  </si>
  <si>
    <t xml:space="preserve">P9 </t>
  </si>
  <si>
    <t>330</t>
  </si>
  <si>
    <t>1539</t>
  </si>
  <si>
    <t>231</t>
  </si>
  <si>
    <t>198</t>
  </si>
  <si>
    <t>165</t>
  </si>
  <si>
    <t>010984</t>
  </si>
  <si>
    <t>Дерен белый Элегантиссима</t>
  </si>
  <si>
    <t>C3 60-80</t>
  </si>
  <si>
    <t>780</t>
  </si>
  <si>
    <t>557</t>
  </si>
  <si>
    <t>546</t>
  </si>
  <si>
    <t>468</t>
  </si>
  <si>
    <t>390</t>
  </si>
  <si>
    <t>005127</t>
  </si>
  <si>
    <t>Дерен отпрысковый Келсей</t>
  </si>
  <si>
    <t xml:space="preserve">C3 </t>
  </si>
  <si>
    <t>570</t>
  </si>
  <si>
    <t>118</t>
  </si>
  <si>
    <t>399</t>
  </si>
  <si>
    <t>342</t>
  </si>
  <si>
    <t>285</t>
  </si>
  <si>
    <t>Жимолость плодовая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</si>
  <si>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</si>
  <si>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</si>
  <si>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</si>
  <si>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</si>
  <si>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</si>
  <si>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</si>
  <si>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</si>
  <si>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</si>
  <si>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</si>
  <si>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</si>
  <si>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002011</t>
  </si>
  <si>
    <t>Жимолость съедобная Золушка</t>
  </si>
  <si>
    <t>Жимолость съедобная Золушка</t>
  </si>
  <si>
    <t>Жимолость съедобная Золушка</t>
  </si>
  <si>
    <t>Жимолость съедобная Золушка</t>
  </si>
  <si>
    <t xml:space="preserve">C3 </t>
  </si>
  <si>
    <t>450</t>
  </si>
  <si>
    <t>266</t>
  </si>
  <si>
    <t>315</t>
  </si>
  <si>
    <t>270</t>
  </si>
  <si>
    <t>225</t>
  </si>
  <si>
    <t>012088</t>
  </si>
  <si>
    <t>Жимолость съедобная Петр Первый</t>
  </si>
  <si>
    <t xml:space="preserve">C3 </t>
  </si>
  <si>
    <t>450</t>
  </si>
  <si>
    <t>105</t>
  </si>
  <si>
    <t>315</t>
  </si>
  <si>
    <t>270</t>
  </si>
  <si>
    <t>225</t>
  </si>
  <si>
    <t>Злаковые и папоротники</t>
  </si>
  <si>
    <t>Артикул</t>
  </si>
  <si>
    <t>Остаток</t>
  </si>
  <si>
    <t>50-100 т.руб</t>
  </si>
  <si>
    <t>Заказ, шт</t>
  </si>
  <si>
    <t>Сумма, руб</t>
  </si>
  <si>
    <t>009786</t>
  </si>
  <si>
    <t>Вейник остроцветковый Овердам</t>
  </si>
  <si>
    <t>Вейник остроцветковый Овердам</t>
  </si>
  <si>
    <t>Вейник остроцветковый Овердам</t>
  </si>
  <si>
    <t>Вейник остроцветковый Овердам</t>
  </si>
  <si>
    <t xml:space="preserve">C1.5 </t>
  </si>
  <si>
    <t>450</t>
  </si>
  <si>
    <t>68</t>
  </si>
  <si>
    <t>315</t>
  </si>
  <si>
    <t>270</t>
  </si>
  <si>
    <t>225</t>
  </si>
  <si>
    <t>009678</t>
  </si>
  <si>
    <t>Молиния голубая Хайдезверг</t>
  </si>
  <si>
    <t xml:space="preserve">C1.5 </t>
  </si>
  <si>
    <t>500</t>
  </si>
  <si>
    <t>432</t>
  </si>
  <si>
    <t>350</t>
  </si>
  <si>
    <t>300</t>
  </si>
  <si>
    <t>250</t>
  </si>
  <si>
    <t>009700</t>
  </si>
  <si>
    <t>Осока Дэвелла</t>
  </si>
  <si>
    <t>Осока Дэвелла</t>
  </si>
  <si>
    <t xml:space="preserve">C1.5 </t>
  </si>
  <si>
    <t>450</t>
  </si>
  <si>
    <t>341</t>
  </si>
  <si>
    <t>315</t>
  </si>
  <si>
    <t>270</t>
  </si>
  <si>
    <t>225</t>
  </si>
  <si>
    <t>010775</t>
  </si>
  <si>
    <t>Щучка дернистая Голдшлеер</t>
  </si>
  <si>
    <t xml:space="preserve">P9 </t>
  </si>
  <si>
    <t>300</t>
  </si>
  <si>
    <t>33</t>
  </si>
  <si>
    <t>210</t>
  </si>
  <si>
    <t>180</t>
  </si>
  <si>
    <t>150</t>
  </si>
  <si>
    <t>009855</t>
  </si>
  <si>
    <t>Щучка дернистая Палава</t>
  </si>
  <si>
    <t xml:space="preserve">C2 </t>
  </si>
  <si>
    <t>520</t>
  </si>
  <si>
    <t>283</t>
  </si>
  <si>
    <t>364</t>
  </si>
  <si>
    <t>312</t>
  </si>
  <si>
    <t>260</t>
  </si>
  <si>
    <t>010485</t>
  </si>
  <si>
    <t>Щучка дернистая Палава</t>
  </si>
  <si>
    <t xml:space="preserve">P9 </t>
  </si>
  <si>
    <t>300</t>
  </si>
  <si>
    <t>68</t>
  </si>
  <si>
    <t>210</t>
  </si>
  <si>
    <t>180</t>
  </si>
  <si>
    <t>150</t>
  </si>
  <si>
    <t>Ива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</si>
  <si>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</si>
  <si>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</si>
  <si>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</si>
  <si>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</si>
  <si>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</si>
  <si>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</si>
  <si>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</si>
  <si>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</si>
  <si>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</si>
  <si>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011007</t>
  </si>
  <si>
    <t>Ива пурпурная Маяк</t>
  </si>
  <si>
    <t>Ива пурпурная Маяк</t>
  </si>
  <si>
    <t xml:space="preserve">C3 </t>
  </si>
  <si>
    <t>700</t>
  </si>
  <si>
    <t>85</t>
  </si>
  <si>
    <t>490</t>
  </si>
  <si>
    <t>350</t>
  </si>
  <si>
    <t>000898</t>
  </si>
  <si>
    <t>Ива пурпурная Нана</t>
  </si>
  <si>
    <t>Ива пурпурная Нана</t>
  </si>
  <si>
    <t>Ива пурпурная Нана</t>
  </si>
  <si>
    <t>Ива пурпурная Нана</t>
  </si>
  <si>
    <t xml:space="preserve">C5 </t>
  </si>
  <si>
    <t>1000</t>
  </si>
  <si>
    <t>175</t>
  </si>
  <si>
    <t>700</t>
  </si>
  <si>
    <t>600</t>
  </si>
  <si>
    <t>500</t>
  </si>
  <si>
    <t>008032</t>
  </si>
  <si>
    <t>Ива Свердловская Извилистая 2</t>
  </si>
  <si>
    <t>Ива Свердловская Извилистая 2</t>
  </si>
  <si>
    <t xml:space="preserve">C15 </t>
  </si>
  <si>
    <t>1500</t>
  </si>
  <si>
    <t>100</t>
  </si>
  <si>
    <t>1050</t>
  </si>
  <si>
    <t>900</t>
  </si>
  <si>
    <t>750</t>
  </si>
  <si>
    <t>006771</t>
  </si>
  <si>
    <t>Ива цельнолистная Хакуро Нишики</t>
  </si>
  <si>
    <t xml:space="preserve">C3 </t>
  </si>
  <si>
    <t>850</t>
  </si>
  <si>
    <t>359</t>
  </si>
  <si>
    <t>595</t>
  </si>
  <si>
    <t>510</t>
  </si>
  <si>
    <t>425</t>
  </si>
  <si>
    <t>011190</t>
  </si>
  <si>
    <t>Ива цельнолистная Хакуро Нишики</t>
  </si>
  <si>
    <t xml:space="preserve">C5 </t>
  </si>
  <si>
    <t>1100</t>
  </si>
  <si>
    <t>81</t>
  </si>
  <si>
    <t>770</t>
  </si>
  <si>
    <t>660</t>
  </si>
  <si>
    <t>550</t>
  </si>
  <si>
    <t>Калина</t>
  </si>
  <si>
    <t>Калина</t>
  </si>
  <si>
    <t>Артикул</t>
  </si>
  <si>
    <t>Наименование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</si>
  <si>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</si>
  <si>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</si>
  <si>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</si>
  <si>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</si>
  <si>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</si>
  <si>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</si>
  <si>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</si>
  <si>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</si>
  <si>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</si>
  <si>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</si>
  <si>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004392</t>
  </si>
  <si>
    <t>Калина обыкновенная Розеум Бульденеж</t>
  </si>
  <si>
    <t>Калина обыкновенная Розеум Бульденеж</t>
  </si>
  <si>
    <t>Калина обыкновенная Розеум Бульденеж</t>
  </si>
  <si>
    <t>Калина обыкновенная Розеум Бульденеж</t>
  </si>
  <si>
    <t xml:space="preserve">P9 </t>
  </si>
  <si>
    <t>450</t>
  </si>
  <si>
    <t>237</t>
  </si>
  <si>
    <t>315</t>
  </si>
  <si>
    <t>270</t>
  </si>
  <si>
    <t>225</t>
  </si>
  <si>
    <t>Кизильник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</si>
  <si>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</si>
  <si>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</si>
  <si>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</si>
  <si>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</si>
  <si>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</si>
  <si>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</si>
  <si>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</si>
  <si>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</si>
  <si>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</si>
  <si>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</si>
  <si>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</si>
  <si>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002771</t>
  </si>
  <si>
    <t>Кизильник лежачий Квин оф Карпет</t>
  </si>
  <si>
    <t>Кизильник лежачий Квин оф Карпет</t>
  </si>
  <si>
    <t>Кизильник лежачий Квин оф Карпет</t>
  </si>
  <si>
    <t>Кизильник лежачий Квин оф Карпет</t>
  </si>
  <si>
    <t>C5 20-30</t>
  </si>
  <si>
    <t>1350</t>
  </si>
  <si>
    <t>44</t>
  </si>
  <si>
    <t>945</t>
  </si>
  <si>
    <t>810</t>
  </si>
  <si>
    <t>675</t>
  </si>
  <si>
    <t>Клен</t>
  </si>
  <si>
    <t>Артикул</t>
  </si>
  <si>
    <t>Опции</t>
  </si>
  <si>
    <t>Розничная цена, руб</t>
  </si>
  <si>
    <t>Остаток</t>
  </si>
  <si>
    <t>100-150 т.руб</t>
  </si>
  <si>
    <t>св. 150 т.руб</t>
  </si>
  <si>
    <t>Заказ, шт</t>
  </si>
  <si>
    <t>Сумма, руб</t>
  </si>
  <si>
    <t>Сумма, руб</t>
  </si>
  <si>
    <t>011266</t>
  </si>
  <si>
    <t>Клен Гиннала</t>
  </si>
  <si>
    <t>Клен Гиннала</t>
  </si>
  <si>
    <t>Клен Гиннала</t>
  </si>
  <si>
    <t>Клен Гиннала</t>
  </si>
  <si>
    <t xml:space="preserve">C3 </t>
  </si>
  <si>
    <t>700</t>
  </si>
  <si>
    <t>69</t>
  </si>
  <si>
    <t>490</t>
  </si>
  <si>
    <t>420</t>
  </si>
  <si>
    <t>350</t>
  </si>
  <si>
    <t>011527</t>
  </si>
  <si>
    <t>Клен Гиннала Бейли Компакт</t>
  </si>
  <si>
    <t>Клен Гиннала Бейли Компакт</t>
  </si>
  <si>
    <t>Клен Гиннала Бейли Компакт</t>
  </si>
  <si>
    <t>Клен Гиннала Бейли Компакт</t>
  </si>
  <si>
    <t xml:space="preserve">P9 </t>
  </si>
  <si>
    <t>400</t>
  </si>
  <si>
    <t>225</t>
  </si>
  <si>
    <t>280</t>
  </si>
  <si>
    <t>240</t>
  </si>
  <si>
    <t>200</t>
  </si>
  <si>
    <t>Лапчатка кустарниковая</t>
  </si>
  <si>
    <t>Лапчатка кустарниковая</t>
  </si>
  <si>
    <t>Артикул</t>
  </si>
  <si>
    <t>Наименование</t>
  </si>
  <si>
    <t>Наименование</t>
  </si>
  <si>
    <t>Опции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</si>
  <si>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</si>
  <si>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</si>
  <si>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</si>
  <si>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</si>
  <si>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</si>
  <si>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</si>
  <si>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000932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</si>
  <si>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</si>
  <si>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</si>
  <si>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</si>
  <si>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</si>
  <si>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 xml:space="preserve">C3 </t>
  </si>
  <si>
    <t>650</t>
  </si>
  <si>
    <t>42</t>
  </si>
  <si>
    <t>455</t>
  </si>
  <si>
    <t>390</t>
  </si>
  <si>
    <t>325</t>
  </si>
  <si>
    <t>010758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</si>
  <si>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</si>
  <si>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</si>
  <si>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</si>
  <si>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</si>
  <si>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121</t>
  </si>
  <si>
    <t>210</t>
  </si>
  <si>
    <t>180</t>
  </si>
  <si>
    <t>150</t>
  </si>
  <si>
    <t>011868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</si>
  <si>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</si>
  <si>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</si>
  <si>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</si>
  <si>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</si>
  <si>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590</t>
  </si>
  <si>
    <t>145</t>
  </si>
  <si>
    <t>413</t>
  </si>
  <si>
    <t>354</t>
  </si>
  <si>
    <t>295</t>
  </si>
  <si>
    <t>005383</t>
  </si>
  <si>
    <t>Лапчатка кустарниковая Сноуфлейк</t>
  </si>
  <si>
    <t xml:space="preserve">P9 </t>
  </si>
  <si>
    <t>206</t>
  </si>
  <si>
    <t>210</t>
  </si>
  <si>
    <t>180</t>
  </si>
  <si>
    <t>150</t>
  </si>
  <si>
    <t>007079</t>
  </si>
  <si>
    <t>Лапчатка кустарниковая Сноуфлейк</t>
  </si>
  <si>
    <t>Лапчатка кустарниковая Сноуфлейк</t>
  </si>
  <si>
    <t>Лапчатка кустарниковая Сноуфлейк</t>
  </si>
  <si>
    <t xml:space="preserve">C3 </t>
  </si>
  <si>
    <t>590</t>
  </si>
  <si>
    <t>120</t>
  </si>
  <si>
    <t>413</t>
  </si>
  <si>
    <t>354</t>
  </si>
  <si>
    <t>295</t>
  </si>
  <si>
    <t>000939</t>
  </si>
  <si>
    <t>Лапчатка кустарниковая Тилфорд Крим</t>
  </si>
  <si>
    <t>Лапчатка кустарниковая Тилфорд Крим</t>
  </si>
  <si>
    <t>Лапчатка кустарниковая Тилфорд Крим</t>
  </si>
  <si>
    <t xml:space="preserve">C3 </t>
  </si>
  <si>
    <t>750</t>
  </si>
  <si>
    <t>360</t>
  </si>
  <si>
    <t>525</t>
  </si>
  <si>
    <t>450</t>
  </si>
  <si>
    <t>375</t>
  </si>
  <si>
    <t>Лианы</t>
  </si>
  <si>
    <t>Артикул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</si>
  <si>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</si>
  <si>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</si>
  <si>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</si>
  <si>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</si>
  <si>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</si>
  <si>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</si>
  <si>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</si>
  <si>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010272</t>
  </si>
  <si>
    <t>Девичий виноград</t>
  </si>
  <si>
    <t>Девичий виноград</t>
  </si>
  <si>
    <t>Девичий виноград</t>
  </si>
  <si>
    <t>Девичий виноград</t>
  </si>
  <si>
    <t xml:space="preserve">P9 </t>
  </si>
  <si>
    <t>250</t>
  </si>
  <si>
    <t>592</t>
  </si>
  <si>
    <t>175</t>
  </si>
  <si>
    <t>150</t>
  </si>
  <si>
    <t>125</t>
  </si>
  <si>
    <t>Микробиота</t>
  </si>
  <si>
    <t>Артикул</t>
  </si>
  <si>
    <t>Наименование</t>
  </si>
  <si>
    <t>Наименование</t>
  </si>
  <si>
    <t>Наименование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</si>
  <si>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</si>
  <si>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</si>
  <si>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</si>
  <si>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</si>
  <si>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</si>
  <si>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</si>
  <si>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св. 150 т.руб</t>
  </si>
  <si>
    <t>Заказ, шт</t>
  </si>
  <si>
    <t>Сумма, руб</t>
  </si>
  <si>
    <t>011051</t>
  </si>
  <si>
    <t>Микробиота перекрестнопарная</t>
  </si>
  <si>
    <t>Микробиота перекрестнопарная</t>
  </si>
  <si>
    <t>Микробиота перекрестнопарная</t>
  </si>
  <si>
    <t>Микробиота перекрестнопарная</t>
  </si>
  <si>
    <t xml:space="preserve">P9 </t>
  </si>
  <si>
    <t>400</t>
  </si>
  <si>
    <t>323</t>
  </si>
  <si>
    <t>280</t>
  </si>
  <si>
    <t>240</t>
  </si>
  <si>
    <t>200</t>
  </si>
  <si>
    <t>Можжевельник</t>
  </si>
  <si>
    <t>Можжевельник</t>
  </si>
  <si>
    <t>Можжевельник</t>
  </si>
  <si>
    <t>Можжевельник</t>
  </si>
  <si>
    <t>Артикул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</si>
  <si>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</si>
  <si>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</si>
  <si>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</si>
  <si>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</si>
  <si>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</si>
  <si>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</si>
  <si>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004411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</si>
  <si>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</si>
  <si>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</si>
  <si>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</si>
  <si>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</si>
  <si>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 xml:space="preserve">P9 </t>
  </si>
  <si>
    <t>380</t>
  </si>
  <si>
    <t>195</t>
  </si>
  <si>
    <t>266</t>
  </si>
  <si>
    <t>228</t>
  </si>
  <si>
    <t>190</t>
  </si>
  <si>
    <t>010383</t>
  </si>
  <si>
    <t>Можжевельник горизонтальный Андорра Вариегата</t>
  </si>
  <si>
    <t>Можжевельник горизонтальный Андорра Вариегата</t>
  </si>
  <si>
    <t>Можжевельник горизонтальный Андорра Вариегата</t>
  </si>
  <si>
    <t>Можжевельник горизонтальный Андорра Вариегата</t>
  </si>
  <si>
    <t xml:space="preserve">P9 </t>
  </si>
  <si>
    <t>400</t>
  </si>
  <si>
    <t>346</t>
  </si>
  <si>
    <t>280</t>
  </si>
  <si>
    <t>240</t>
  </si>
  <si>
    <t>200</t>
  </si>
  <si>
    <t>011038</t>
  </si>
  <si>
    <t xml:space="preserve">C3 </t>
  </si>
  <si>
    <t>1200</t>
  </si>
  <si>
    <t>114</t>
  </si>
  <si>
    <t>840</t>
  </si>
  <si>
    <t>720</t>
  </si>
  <si>
    <t>600</t>
  </si>
  <si>
    <t>010401</t>
  </si>
  <si>
    <t>Можжевельник горизонтальный Андорра Компакт</t>
  </si>
  <si>
    <t>Можжевельник горизонтальный Андорра Компакт</t>
  </si>
  <si>
    <t>400</t>
  </si>
  <si>
    <t>344</t>
  </si>
  <si>
    <t>280</t>
  </si>
  <si>
    <t>240</t>
  </si>
  <si>
    <t>200</t>
  </si>
  <si>
    <t>010994</t>
  </si>
  <si>
    <t>Можжевельник горизонтальный Андорра Компакт</t>
  </si>
  <si>
    <t>Можжевельник горизонтальный Андорра Компакт</t>
  </si>
  <si>
    <t>Можжевельник горизонтальный Андорра Компакт</t>
  </si>
  <si>
    <t>Можжевельник горизонтальный Андорра Компакт</t>
  </si>
  <si>
    <t xml:space="preserve">C3 </t>
  </si>
  <si>
    <t>1200</t>
  </si>
  <si>
    <t>64</t>
  </si>
  <si>
    <t>840</t>
  </si>
  <si>
    <t>720</t>
  </si>
  <si>
    <t>600</t>
  </si>
  <si>
    <t>004402</t>
  </si>
  <si>
    <t>Можжевельник горизонтальный Блю Чип</t>
  </si>
  <si>
    <t xml:space="preserve">P9 </t>
  </si>
  <si>
    <t>400</t>
  </si>
  <si>
    <t>243</t>
  </si>
  <si>
    <t>280</t>
  </si>
  <si>
    <t>240</t>
  </si>
  <si>
    <t>200</t>
  </si>
  <si>
    <t>006259</t>
  </si>
  <si>
    <t xml:space="preserve">C3 </t>
  </si>
  <si>
    <t>1200</t>
  </si>
  <si>
    <t>38</t>
  </si>
  <si>
    <t>840</t>
  </si>
  <si>
    <t>720</t>
  </si>
  <si>
    <t>600</t>
  </si>
  <si>
    <t>005429</t>
  </si>
  <si>
    <t>Можжевельник горизонтальный Вилтони</t>
  </si>
  <si>
    <t xml:space="preserve">P9 </t>
  </si>
  <si>
    <t>400</t>
  </si>
  <si>
    <t>88</t>
  </si>
  <si>
    <t>280</t>
  </si>
  <si>
    <t>240</t>
  </si>
  <si>
    <t>200</t>
  </si>
  <si>
    <t>006819</t>
  </si>
  <si>
    <t>Можжевельник горизонтальный Голден Карпет</t>
  </si>
  <si>
    <t>1200</t>
  </si>
  <si>
    <t>154</t>
  </si>
  <si>
    <t>840</t>
  </si>
  <si>
    <t>720</t>
  </si>
  <si>
    <t>600</t>
  </si>
  <si>
    <t>004403</t>
  </si>
  <si>
    <t>Можжевельник горизонтальный Джейд Ривер</t>
  </si>
  <si>
    <t xml:space="preserve">P9 </t>
  </si>
  <si>
    <t>400</t>
  </si>
  <si>
    <t>163</t>
  </si>
  <si>
    <t>280</t>
  </si>
  <si>
    <t>240</t>
  </si>
  <si>
    <t>200</t>
  </si>
  <si>
    <t>010407</t>
  </si>
  <si>
    <t>Можжевельник горизонтальный Кост оф Майне</t>
  </si>
  <si>
    <t>Можжевельник горизонтальный Кост оф Майне</t>
  </si>
  <si>
    <t>Можжевельник горизонтальный Кост оф Майне</t>
  </si>
  <si>
    <t>Можжевельник горизонтальный Кост оф Майне</t>
  </si>
  <si>
    <t xml:space="preserve">P9 </t>
  </si>
  <si>
    <t>400</t>
  </si>
  <si>
    <t>222</t>
  </si>
  <si>
    <t>280</t>
  </si>
  <si>
    <t>240</t>
  </si>
  <si>
    <t>200</t>
  </si>
  <si>
    <t>005428</t>
  </si>
  <si>
    <t>Можжевельник горизонтальный Принц Уэльский</t>
  </si>
  <si>
    <t xml:space="preserve">P9 </t>
  </si>
  <si>
    <t>380</t>
  </si>
  <si>
    <t>396</t>
  </si>
  <si>
    <t>266</t>
  </si>
  <si>
    <t>228</t>
  </si>
  <si>
    <t>190</t>
  </si>
  <si>
    <t>007272</t>
  </si>
  <si>
    <t>Можжевельник горизонтальный Принц Уэльский</t>
  </si>
  <si>
    <t xml:space="preserve">C3 </t>
  </si>
  <si>
    <t>203</t>
  </si>
  <si>
    <t>840</t>
  </si>
  <si>
    <t>720</t>
  </si>
  <si>
    <t>600</t>
  </si>
  <si>
    <t>010511</t>
  </si>
  <si>
    <t>Можжевельник горизонтальный Принц Уэльский</t>
  </si>
  <si>
    <t>Можжевельник горизонтальный Принц Уэльский</t>
  </si>
  <si>
    <t>Можжевельник горизонтальный Принц Уэльский</t>
  </si>
  <si>
    <t>Можжевельник горизонтальный Принц Уэльский</t>
  </si>
  <si>
    <t xml:space="preserve">C1.5 </t>
  </si>
  <si>
    <t>700</t>
  </si>
  <si>
    <t>134</t>
  </si>
  <si>
    <t>490</t>
  </si>
  <si>
    <t>420</t>
  </si>
  <si>
    <t>350</t>
  </si>
  <si>
    <t>011041</t>
  </si>
  <si>
    <t>Можжевельник казацкий Кнап Хилл</t>
  </si>
  <si>
    <t>Можжевельник казацкий Кнап Хилл</t>
  </si>
  <si>
    <t xml:space="preserve">P9 </t>
  </si>
  <si>
    <t>380</t>
  </si>
  <si>
    <t>121</t>
  </si>
  <si>
    <t>266</t>
  </si>
  <si>
    <t>228</t>
  </si>
  <si>
    <t>190</t>
  </si>
  <si>
    <t>010463</t>
  </si>
  <si>
    <t>Можжевельник казацкий Хикси</t>
  </si>
  <si>
    <t>Можжевельник казацкий Хикси</t>
  </si>
  <si>
    <t>Можжевельник казацкий Хикси</t>
  </si>
  <si>
    <t>Можжевельник казацкий Хикси</t>
  </si>
  <si>
    <t xml:space="preserve">P9 </t>
  </si>
  <si>
    <t>380</t>
  </si>
  <si>
    <t>194</t>
  </si>
  <si>
    <t>266</t>
  </si>
  <si>
    <t>228</t>
  </si>
  <si>
    <t>190</t>
  </si>
  <si>
    <t>011010</t>
  </si>
  <si>
    <t>Можжевельник казацкий Хикси</t>
  </si>
  <si>
    <t>Можжевельник казацкий Хикси</t>
  </si>
  <si>
    <t>Можжевельник казацкий Хикси</t>
  </si>
  <si>
    <t>Можжевельник казацкий Хикси</t>
  </si>
  <si>
    <t>1200</t>
  </si>
  <si>
    <t>39</t>
  </si>
  <si>
    <t>840</t>
  </si>
  <si>
    <t>720</t>
  </si>
  <si>
    <t>600</t>
  </si>
  <si>
    <t>010389</t>
  </si>
  <si>
    <t>Можжевельник обыкновенный Голдшатц</t>
  </si>
  <si>
    <t xml:space="preserve">P9 </t>
  </si>
  <si>
    <t>400</t>
  </si>
  <si>
    <t>100</t>
  </si>
  <si>
    <t>280</t>
  </si>
  <si>
    <t>240</t>
  </si>
  <si>
    <t>200</t>
  </si>
  <si>
    <t>011040</t>
  </si>
  <si>
    <t>Можжевельник обыкновенный Суецика</t>
  </si>
  <si>
    <t xml:space="preserve">C3 </t>
  </si>
  <si>
    <t>1200</t>
  </si>
  <si>
    <t>42</t>
  </si>
  <si>
    <t>840</t>
  </si>
  <si>
    <t>720</t>
  </si>
  <si>
    <t>600</t>
  </si>
  <si>
    <t>011025</t>
  </si>
  <si>
    <t>Можжевельник средний Голдкиссен</t>
  </si>
  <si>
    <t>380</t>
  </si>
  <si>
    <t>239</t>
  </si>
  <si>
    <t>266</t>
  </si>
  <si>
    <t>228</t>
  </si>
  <si>
    <t>190</t>
  </si>
  <si>
    <t>010467</t>
  </si>
  <si>
    <t>Можжевельник средний Минт Джулеп</t>
  </si>
  <si>
    <t xml:space="preserve">P9 </t>
  </si>
  <si>
    <t>380</t>
  </si>
  <si>
    <t>482</t>
  </si>
  <si>
    <t>266</t>
  </si>
  <si>
    <t>228</t>
  </si>
  <si>
    <t>190</t>
  </si>
  <si>
    <t>010468</t>
  </si>
  <si>
    <t>Можжевельник средний Минт Джулеп</t>
  </si>
  <si>
    <t>Можжевельник средний Минт Джулеп</t>
  </si>
  <si>
    <t>Можжевельник средний Минт Джулеп</t>
  </si>
  <si>
    <t>Можжевельник средний Минт Джулеп</t>
  </si>
  <si>
    <t xml:space="preserve">C1.5 </t>
  </si>
  <si>
    <t>500</t>
  </si>
  <si>
    <t>85</t>
  </si>
  <si>
    <t>350</t>
  </si>
  <si>
    <t>300</t>
  </si>
  <si>
    <t>250</t>
  </si>
  <si>
    <t>005432</t>
  </si>
  <si>
    <t>Можжевельник средний Мордиган Голд</t>
  </si>
  <si>
    <t xml:space="preserve">P9 </t>
  </si>
  <si>
    <t>380</t>
  </si>
  <si>
    <t>226</t>
  </si>
  <si>
    <t>266</t>
  </si>
  <si>
    <t>228</t>
  </si>
  <si>
    <t>190</t>
  </si>
  <si>
    <t>011019</t>
  </si>
  <si>
    <t>Можжевельник чешуйчатый Голд Тип</t>
  </si>
  <si>
    <t xml:space="preserve">P9 </t>
  </si>
  <si>
    <t>380</t>
  </si>
  <si>
    <t>115</t>
  </si>
  <si>
    <t>266</t>
  </si>
  <si>
    <t>228</t>
  </si>
  <si>
    <t>190</t>
  </si>
  <si>
    <t>004410</t>
  </si>
  <si>
    <t>Можжевельник чешуйчатый Ханнеторп</t>
  </si>
  <si>
    <t xml:space="preserve">P9 </t>
  </si>
  <si>
    <t>380</t>
  </si>
  <si>
    <t>303</t>
  </si>
  <si>
    <t>266</t>
  </si>
  <si>
    <t>228</t>
  </si>
  <si>
    <t>190</t>
  </si>
  <si>
    <t>005440</t>
  </si>
  <si>
    <t>Можжевельник чешуйчатый Холгер</t>
  </si>
  <si>
    <t xml:space="preserve">P9 </t>
  </si>
  <si>
    <t>400</t>
  </si>
  <si>
    <t>90</t>
  </si>
  <si>
    <t>280</t>
  </si>
  <si>
    <t>240</t>
  </si>
  <si>
    <t>200</t>
  </si>
  <si>
    <t>007033</t>
  </si>
  <si>
    <t>Можжевельник чешуйчатый Холгер</t>
  </si>
  <si>
    <t>1200</t>
  </si>
  <si>
    <t>40</t>
  </si>
  <si>
    <t>840</t>
  </si>
  <si>
    <t>720</t>
  </si>
  <si>
    <t>Очиток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</si>
  <si>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</si>
  <si>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</si>
  <si>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</si>
  <si>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</si>
  <si>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</si>
  <si>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</si>
  <si>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</si>
  <si>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</si>
  <si>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</si>
  <si>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</si>
  <si>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</si>
  <si>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011928</t>
  </si>
  <si>
    <t>Очиток видный Хот Стафф</t>
  </si>
  <si>
    <t>Очиток видный Хот Стафф</t>
  </si>
  <si>
    <t>Очиток видный Хот Стафф</t>
  </si>
  <si>
    <t xml:space="preserve">C3 </t>
  </si>
  <si>
    <t>25</t>
  </si>
  <si>
    <t>420</t>
  </si>
  <si>
    <t>360</t>
  </si>
  <si>
    <t>300</t>
  </si>
  <si>
    <t>002694</t>
  </si>
  <si>
    <t>Очиток Черри Траффл</t>
  </si>
  <si>
    <t>Очиток Черри Траффл</t>
  </si>
  <si>
    <t xml:space="preserve">C2-3 </t>
  </si>
  <si>
    <t>570</t>
  </si>
  <si>
    <t>142</t>
  </si>
  <si>
    <t>399</t>
  </si>
  <si>
    <t>342</t>
  </si>
  <si>
    <t>285</t>
  </si>
  <si>
    <t>Пахизандра</t>
  </si>
  <si>
    <t>Пахизандра</t>
  </si>
  <si>
    <t>Артикул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</si>
  <si>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</si>
  <si>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</si>
  <si>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</si>
  <si>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</si>
  <si>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</si>
  <si>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</si>
  <si>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005363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</si>
  <si>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</si>
  <si>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</si>
  <si>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</si>
  <si>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</si>
  <si>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 xml:space="preserve">P9 </t>
  </si>
  <si>
    <t>350</t>
  </si>
  <si>
    <t>137</t>
  </si>
  <si>
    <t>210</t>
  </si>
  <si>
    <t>175</t>
  </si>
  <si>
    <t>Пряные травы</t>
  </si>
  <si>
    <t>Артикул</t>
  </si>
  <si>
    <t>Наименование</t>
  </si>
  <si>
    <t>Наименование</t>
  </si>
  <si>
    <t>Наименование</t>
  </si>
  <si>
    <t>Наименование</t>
  </si>
  <si>
    <t>Остаток</t>
  </si>
  <si>
    <t>50-100 т.руб</t>
  </si>
  <si>
    <t>100-150 т.руб</t>
  </si>
  <si>
    <t>Заказ, шт</t>
  </si>
  <si>
    <t>Сумма, руб</t>
  </si>
  <si>
    <t>010966</t>
  </si>
  <si>
    <t>Котовник Фассена Уолкерс Лоу</t>
  </si>
  <si>
    <t>Котовник Фассена Уолкерс Лоу</t>
  </si>
  <si>
    <t>Котовник Фассена Уолкерс Лоу</t>
  </si>
  <si>
    <t>Котовник Фассена Уолкерс Лоу</t>
  </si>
  <si>
    <t xml:space="preserve">C3 </t>
  </si>
  <si>
    <t>450</t>
  </si>
  <si>
    <t>53</t>
  </si>
  <si>
    <t>315</t>
  </si>
  <si>
    <t>270</t>
  </si>
  <si>
    <t>225</t>
  </si>
  <si>
    <t>Пузыреплодник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</si>
  <si>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</si>
  <si>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</si>
  <si>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</si>
  <si>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</si>
  <si>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</si>
  <si>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</si>
  <si>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</si>
  <si>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Заказ, шт</t>
  </si>
  <si>
    <t>Сумма, руб</t>
  </si>
  <si>
    <t>008809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</si>
  <si>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</si>
  <si>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</si>
  <si>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</si>
  <si>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</si>
  <si>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 xml:space="preserve">P9 </t>
  </si>
  <si>
    <t>300</t>
  </si>
  <si>
    <t>690</t>
  </si>
  <si>
    <t>210</t>
  </si>
  <si>
    <t>180</t>
  </si>
  <si>
    <t>150</t>
  </si>
  <si>
    <t>009127</t>
  </si>
  <si>
    <t xml:space="preserve">C3 </t>
  </si>
  <si>
    <t>640</t>
  </si>
  <si>
    <t>313</t>
  </si>
  <si>
    <t>448</t>
  </si>
  <si>
    <t>384</t>
  </si>
  <si>
    <t>320</t>
  </si>
  <si>
    <t>009551</t>
  </si>
  <si>
    <t>Пузыреплодник калинолистный Андре</t>
  </si>
  <si>
    <t>Пузыреплодник калинолистный Андре</t>
  </si>
  <si>
    <t xml:space="preserve">C3 </t>
  </si>
  <si>
    <t>304</t>
  </si>
  <si>
    <t>420</t>
  </si>
  <si>
    <t>360</t>
  </si>
  <si>
    <t>300</t>
  </si>
  <si>
    <t>005367</t>
  </si>
  <si>
    <t>Пузыреплодник калинолистный Дартс Голд</t>
  </si>
  <si>
    <t xml:space="preserve">P9 </t>
  </si>
  <si>
    <t>300</t>
  </si>
  <si>
    <t>374</t>
  </si>
  <si>
    <t>210</t>
  </si>
  <si>
    <t>180</t>
  </si>
  <si>
    <t>150</t>
  </si>
  <si>
    <t>007030</t>
  </si>
  <si>
    <t>Пузыреплодник калинолистный Дартс Голд</t>
  </si>
  <si>
    <t xml:space="preserve">C3 </t>
  </si>
  <si>
    <t>640</t>
  </si>
  <si>
    <t>95</t>
  </si>
  <si>
    <t>448</t>
  </si>
  <si>
    <t>384</t>
  </si>
  <si>
    <t>320</t>
  </si>
  <si>
    <t>004251</t>
  </si>
  <si>
    <t>Пузыреплодник калинолистный Диабл Д Ор</t>
  </si>
  <si>
    <t>Пузыреплодник калинолистный Диабл Д Ор</t>
  </si>
  <si>
    <t xml:space="preserve">C3 </t>
  </si>
  <si>
    <t>640</t>
  </si>
  <si>
    <t>68</t>
  </si>
  <si>
    <t>448</t>
  </si>
  <si>
    <t>384</t>
  </si>
  <si>
    <t>320</t>
  </si>
  <si>
    <t>009128</t>
  </si>
  <si>
    <t>Пузыреплодник калинолистный Ждеховице</t>
  </si>
  <si>
    <t xml:space="preserve">C3 </t>
  </si>
  <si>
    <t>600</t>
  </si>
  <si>
    <t>220</t>
  </si>
  <si>
    <t>420</t>
  </si>
  <si>
    <t>360</t>
  </si>
  <si>
    <t>300</t>
  </si>
  <si>
    <t>005368</t>
  </si>
  <si>
    <t>Пузыреплодник калинолистный Леди Ин Ред</t>
  </si>
  <si>
    <t>340</t>
  </si>
  <si>
    <t>208</t>
  </si>
  <si>
    <t>238</t>
  </si>
  <si>
    <t>204</t>
  </si>
  <si>
    <t>170</t>
  </si>
  <si>
    <t>007022</t>
  </si>
  <si>
    <t>Пузыреплодник калинолистный Леди Ин Ред</t>
  </si>
  <si>
    <t>640</t>
  </si>
  <si>
    <t>500</t>
  </si>
  <si>
    <t>448</t>
  </si>
  <si>
    <t>384</t>
  </si>
  <si>
    <t>320</t>
  </si>
  <si>
    <t>007017</t>
  </si>
  <si>
    <t>Пузыреплодник калинолистный Литтл Джокер</t>
  </si>
  <si>
    <t xml:space="preserve">C3 </t>
  </si>
  <si>
    <t>690</t>
  </si>
  <si>
    <t>118</t>
  </si>
  <si>
    <t>483</t>
  </si>
  <si>
    <t>414</t>
  </si>
  <si>
    <t>345</t>
  </si>
  <si>
    <t>007476</t>
  </si>
  <si>
    <t>Пузыреплодник калинолистный Ред Барон</t>
  </si>
  <si>
    <t>335</t>
  </si>
  <si>
    <t>210</t>
  </si>
  <si>
    <t>180</t>
  </si>
  <si>
    <t>150</t>
  </si>
  <si>
    <t>004252</t>
  </si>
  <si>
    <t>Пузыреплодник калинолистный Тини Вайн Голд</t>
  </si>
  <si>
    <t>Пузыреплодник калинолистный Тини Вайн Голд</t>
  </si>
  <si>
    <t xml:space="preserve">C3 </t>
  </si>
  <si>
    <t>900</t>
  </si>
  <si>
    <t>88</t>
  </si>
  <si>
    <t>630</t>
  </si>
  <si>
    <t>540</t>
  </si>
  <si>
    <t>450</t>
  </si>
  <si>
    <t>005371</t>
  </si>
  <si>
    <t>Пузыреплодник калинолистный Шух</t>
  </si>
  <si>
    <t xml:space="preserve">P9 </t>
  </si>
  <si>
    <t>340</t>
  </si>
  <si>
    <t>1053</t>
  </si>
  <si>
    <t>238</t>
  </si>
  <si>
    <t>204</t>
  </si>
  <si>
    <t>170</t>
  </si>
  <si>
    <t>007016</t>
  </si>
  <si>
    <t>Пузыреплодник калинолистный Шух</t>
  </si>
  <si>
    <t xml:space="preserve">C3 </t>
  </si>
  <si>
    <t>600</t>
  </si>
  <si>
    <t>685</t>
  </si>
  <si>
    <t>420</t>
  </si>
  <si>
    <t>360</t>
  </si>
  <si>
    <t>300</t>
  </si>
  <si>
    <t>Рябинник</t>
  </si>
  <si>
    <t>Артикул</t>
  </si>
  <si>
    <t>Наименование</t>
  </si>
  <si>
    <t>Опции</t>
  </si>
  <si>
    <t>Остаток</t>
  </si>
  <si>
    <t>50-100 т.руб</t>
  </si>
  <si>
    <t>Заказ, шт</t>
  </si>
  <si>
    <t>Сумма, руб</t>
  </si>
  <si>
    <t>009527</t>
  </si>
  <si>
    <t>Рябинник рябинолистный Матча Болл</t>
  </si>
  <si>
    <t xml:space="preserve">C5 </t>
  </si>
  <si>
    <t>1500</t>
  </si>
  <si>
    <t>32</t>
  </si>
  <si>
    <t>1050</t>
  </si>
  <si>
    <t>900</t>
  </si>
  <si>
    <t>750</t>
  </si>
  <si>
    <t>010534</t>
  </si>
  <si>
    <t>Рябинник рябинолистный Матча Болл</t>
  </si>
  <si>
    <t xml:space="preserve">P9 </t>
  </si>
  <si>
    <t>350</t>
  </si>
  <si>
    <t>150</t>
  </si>
  <si>
    <t>245</t>
  </si>
  <si>
    <t>210</t>
  </si>
  <si>
    <t>175</t>
  </si>
  <si>
    <t>005393</t>
  </si>
  <si>
    <t>Рябинник рябинолистный Сэм</t>
  </si>
  <si>
    <t xml:space="preserve">P9 </t>
  </si>
  <si>
    <t>350</t>
  </si>
  <si>
    <t>89</t>
  </si>
  <si>
    <t>245</t>
  </si>
  <si>
    <t>210</t>
  </si>
  <si>
    <t>175</t>
  </si>
  <si>
    <t>Самшит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</si>
  <si>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</si>
  <si>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</si>
  <si>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</si>
  <si>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</si>
  <si>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</si>
  <si>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</si>
  <si>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</si>
  <si>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</si>
  <si>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</si>
  <si>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</si>
  <si>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009591</t>
  </si>
  <si>
    <t>Самшит вечнозеленый</t>
  </si>
  <si>
    <t>C5 30-40</t>
  </si>
  <si>
    <t>1900</t>
  </si>
  <si>
    <t>100</t>
  </si>
  <si>
    <t>1330</t>
  </si>
  <si>
    <t>1140</t>
  </si>
  <si>
    <t>950</t>
  </si>
  <si>
    <t>010306</t>
  </si>
  <si>
    <t>Самшит вечнозеленый</t>
  </si>
  <si>
    <t>Самшит вечнозеленый</t>
  </si>
  <si>
    <t xml:space="preserve">C1.5 </t>
  </si>
  <si>
    <t>600</t>
  </si>
  <si>
    <t>91</t>
  </si>
  <si>
    <t>420</t>
  </si>
  <si>
    <t>360</t>
  </si>
  <si>
    <t>Смородина</t>
  </si>
  <si>
    <t>Смородина</t>
  </si>
  <si>
    <t>Артикул</t>
  </si>
  <si>
    <t>Наименование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</si>
  <si>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</si>
  <si>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</si>
  <si>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</si>
  <si>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</si>
  <si>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</si>
  <si>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</si>
  <si>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</si>
  <si>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000576</t>
  </si>
  <si>
    <t>Смородина Голландская Розовая</t>
  </si>
  <si>
    <t>450</t>
  </si>
  <si>
    <t>256</t>
  </si>
  <si>
    <t>315</t>
  </si>
  <si>
    <t>270</t>
  </si>
  <si>
    <t>225</t>
  </si>
  <si>
    <t>Смородина декоративная</t>
  </si>
  <si>
    <t>Опции</t>
  </si>
  <si>
    <t>Остаток</t>
  </si>
  <si>
    <t>50-100 т.руб</t>
  </si>
  <si>
    <t>100-150 т.руб</t>
  </si>
  <si>
    <t>Заказ, шт</t>
  </si>
  <si>
    <t>Сумма, руб</t>
  </si>
  <si>
    <t>007249</t>
  </si>
  <si>
    <t>Смородина альпийская</t>
  </si>
  <si>
    <t>Смородина альпийская</t>
  </si>
  <si>
    <t>Смородина альпийская</t>
  </si>
  <si>
    <t xml:space="preserve">C5 </t>
  </si>
  <si>
    <t>700</t>
  </si>
  <si>
    <t>144</t>
  </si>
  <si>
    <t>490</t>
  </si>
  <si>
    <t>420</t>
  </si>
  <si>
    <t>350</t>
  </si>
  <si>
    <t>010277</t>
  </si>
  <si>
    <t>Смородина альпийская</t>
  </si>
  <si>
    <t>Смородина альпийская</t>
  </si>
  <si>
    <t xml:space="preserve">P9 </t>
  </si>
  <si>
    <t>280</t>
  </si>
  <si>
    <t>109</t>
  </si>
  <si>
    <t>196</t>
  </si>
  <si>
    <t>168</t>
  </si>
  <si>
    <t>140</t>
  </si>
  <si>
    <t>Спирея</t>
  </si>
  <si>
    <t>Остаток</t>
  </si>
  <si>
    <t>50-100 т.руб</t>
  </si>
  <si>
    <t>100-150 т.руб</t>
  </si>
  <si>
    <t>св. 150 т.руб</t>
  </si>
  <si>
    <t>Заказ, шт</t>
  </si>
  <si>
    <t>004365</t>
  </si>
  <si>
    <t>Спирея березолистная Тор</t>
  </si>
  <si>
    <t>Спирея березолистная Тор</t>
  </si>
  <si>
    <t>320</t>
  </si>
  <si>
    <t>160</t>
  </si>
  <si>
    <t>224</t>
  </si>
  <si>
    <t>192</t>
  </si>
  <si>
    <t>160</t>
  </si>
  <si>
    <t>006956</t>
  </si>
  <si>
    <t xml:space="preserve">C3 </t>
  </si>
  <si>
    <t>590</t>
  </si>
  <si>
    <t>335</t>
  </si>
  <si>
    <t>413</t>
  </si>
  <si>
    <t>354</t>
  </si>
  <si>
    <t>295</t>
  </si>
  <si>
    <t>004366</t>
  </si>
  <si>
    <t>Спирея березолистная Тор Голд</t>
  </si>
  <si>
    <t xml:space="preserve">P9 </t>
  </si>
  <si>
    <t>320</t>
  </si>
  <si>
    <t>194</t>
  </si>
  <si>
    <t>224</t>
  </si>
  <si>
    <t>192</t>
  </si>
  <si>
    <t>160</t>
  </si>
  <si>
    <t>009154</t>
  </si>
  <si>
    <t>Спирея березолистная Тор Голд</t>
  </si>
  <si>
    <t>Спирея березолистная Тор Голд</t>
  </si>
  <si>
    <t>Спирея березолистная Тор Голд</t>
  </si>
  <si>
    <t>Спирея березолистная Тор Голд</t>
  </si>
  <si>
    <t>650</t>
  </si>
  <si>
    <t>241</t>
  </si>
  <si>
    <t>455</t>
  </si>
  <si>
    <t>390</t>
  </si>
  <si>
    <t>325</t>
  </si>
  <si>
    <t>005133</t>
  </si>
  <si>
    <t>Спирея Вангутта</t>
  </si>
  <si>
    <t xml:space="preserve">C3 </t>
  </si>
  <si>
    <t>550</t>
  </si>
  <si>
    <t>350</t>
  </si>
  <si>
    <t>385</t>
  </si>
  <si>
    <t>330</t>
  </si>
  <si>
    <t>275</t>
  </si>
  <si>
    <t>004368</t>
  </si>
  <si>
    <t xml:space="preserve">Спирея серая Грефшайм </t>
  </si>
  <si>
    <t xml:space="preserve">P9 </t>
  </si>
  <si>
    <t>320</t>
  </si>
  <si>
    <t>700</t>
  </si>
  <si>
    <t>224</t>
  </si>
  <si>
    <t>192</t>
  </si>
  <si>
    <t>160</t>
  </si>
  <si>
    <t>005292</t>
  </si>
  <si>
    <t xml:space="preserve">Спирея серая Грефшайм </t>
  </si>
  <si>
    <t xml:space="preserve">C3 </t>
  </si>
  <si>
    <t>550</t>
  </si>
  <si>
    <t>70</t>
  </si>
  <si>
    <t>385</t>
  </si>
  <si>
    <t>330</t>
  </si>
  <si>
    <t>275</t>
  </si>
  <si>
    <t>004371</t>
  </si>
  <si>
    <t>Спирея японская Альбифлора</t>
  </si>
  <si>
    <t xml:space="preserve">P9 </t>
  </si>
  <si>
    <t>330</t>
  </si>
  <si>
    <t>658</t>
  </si>
  <si>
    <t>231</t>
  </si>
  <si>
    <t>198</t>
  </si>
  <si>
    <t>165</t>
  </si>
  <si>
    <t>010660</t>
  </si>
  <si>
    <t>Спирея японская Зен Спирит Голд</t>
  </si>
  <si>
    <t xml:space="preserve">P9 </t>
  </si>
  <si>
    <t>330</t>
  </si>
  <si>
    <t>48</t>
  </si>
  <si>
    <t>231</t>
  </si>
  <si>
    <t>198</t>
  </si>
  <si>
    <t>165</t>
  </si>
  <si>
    <t>005396</t>
  </si>
  <si>
    <t>Спирея японская Литтл Принцесс</t>
  </si>
  <si>
    <t>280</t>
  </si>
  <si>
    <t>100</t>
  </si>
  <si>
    <t>196</t>
  </si>
  <si>
    <t>168</t>
  </si>
  <si>
    <t>140</t>
  </si>
  <si>
    <t>009135</t>
  </si>
  <si>
    <t xml:space="preserve">C3 </t>
  </si>
  <si>
    <t>500</t>
  </si>
  <si>
    <t>495</t>
  </si>
  <si>
    <t>350</t>
  </si>
  <si>
    <t>008812</t>
  </si>
  <si>
    <t>Спирея японская Мерло Голд</t>
  </si>
  <si>
    <t>330</t>
  </si>
  <si>
    <t>58</t>
  </si>
  <si>
    <t>231</t>
  </si>
  <si>
    <t>198</t>
  </si>
  <si>
    <t>165</t>
  </si>
  <si>
    <t>Туя</t>
  </si>
  <si>
    <t>Артикул</t>
  </si>
  <si>
    <t>Наименование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</si>
  <si>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</si>
  <si>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</si>
  <si>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</si>
  <si>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</si>
  <si>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</si>
  <si>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</si>
  <si>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</si>
  <si>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</si>
  <si>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</si>
  <si>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</si>
  <si>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011009</t>
  </si>
  <si>
    <t>Туя западная вересковидная Эрикоидес</t>
  </si>
  <si>
    <t>Туя западная вересковидная Эрикоидес</t>
  </si>
  <si>
    <t xml:space="preserve">C3 </t>
  </si>
  <si>
    <t>66</t>
  </si>
  <si>
    <t>770</t>
  </si>
  <si>
    <t>660</t>
  </si>
  <si>
    <t>550</t>
  </si>
  <si>
    <t>005466</t>
  </si>
  <si>
    <t>Туя западная Вудварди</t>
  </si>
  <si>
    <t xml:space="preserve">P9 </t>
  </si>
  <si>
    <t>360</t>
  </si>
  <si>
    <t>196</t>
  </si>
  <si>
    <t>252</t>
  </si>
  <si>
    <t>216</t>
  </si>
  <si>
    <t>180</t>
  </si>
  <si>
    <t>011186</t>
  </si>
  <si>
    <t>Туя западная Вудварди</t>
  </si>
  <si>
    <t xml:space="preserve">C3 </t>
  </si>
  <si>
    <t>1200</t>
  </si>
  <si>
    <t>122</t>
  </si>
  <si>
    <t>840</t>
  </si>
  <si>
    <t>720</t>
  </si>
  <si>
    <t>600</t>
  </si>
  <si>
    <t>010371</t>
  </si>
  <si>
    <t>Туя западная Глобоза Ауреа</t>
  </si>
  <si>
    <t xml:space="preserve">P9 </t>
  </si>
  <si>
    <t>360</t>
  </si>
  <si>
    <t>212</t>
  </si>
  <si>
    <t>252</t>
  </si>
  <si>
    <t>216</t>
  </si>
  <si>
    <t>180</t>
  </si>
  <si>
    <t>011194</t>
  </si>
  <si>
    <t>Туя западная Глобоза Ауреа</t>
  </si>
  <si>
    <t xml:space="preserve">C3 </t>
  </si>
  <si>
    <t>1200</t>
  </si>
  <si>
    <t>65</t>
  </si>
  <si>
    <t>840</t>
  </si>
  <si>
    <t>720</t>
  </si>
  <si>
    <t>600</t>
  </si>
  <si>
    <t>010788</t>
  </si>
  <si>
    <t>Туя западная Голден Глоб</t>
  </si>
  <si>
    <t xml:space="preserve">C3 </t>
  </si>
  <si>
    <t>1200</t>
  </si>
  <si>
    <t>80</t>
  </si>
  <si>
    <t>840</t>
  </si>
  <si>
    <t>720</t>
  </si>
  <si>
    <t>600</t>
  </si>
  <si>
    <t>010323</t>
  </si>
  <si>
    <t>Туя западная Грин Бабл</t>
  </si>
  <si>
    <t>400</t>
  </si>
  <si>
    <t>324</t>
  </si>
  <si>
    <t>280</t>
  </si>
  <si>
    <t>240</t>
  </si>
  <si>
    <t>200</t>
  </si>
  <si>
    <t>005459</t>
  </si>
  <si>
    <t>Туя западная Даника</t>
  </si>
  <si>
    <t xml:space="preserve">P9 </t>
  </si>
  <si>
    <t>360</t>
  </si>
  <si>
    <t>413</t>
  </si>
  <si>
    <t>252</t>
  </si>
  <si>
    <t>216</t>
  </si>
  <si>
    <t>180</t>
  </si>
  <si>
    <t>006759</t>
  </si>
  <si>
    <t>Туя западная Даника</t>
  </si>
  <si>
    <t>1200</t>
  </si>
  <si>
    <t>239</t>
  </si>
  <si>
    <t>840</t>
  </si>
  <si>
    <t>720</t>
  </si>
  <si>
    <t>600</t>
  </si>
  <si>
    <t>010360</t>
  </si>
  <si>
    <t>Туя западная Даника Ауреа</t>
  </si>
  <si>
    <t xml:space="preserve">P9 </t>
  </si>
  <si>
    <t>360</t>
  </si>
  <si>
    <t>470</t>
  </si>
  <si>
    <t>252</t>
  </si>
  <si>
    <t>216</t>
  </si>
  <si>
    <t>180</t>
  </si>
  <si>
    <t>011192</t>
  </si>
  <si>
    <t>Туя западная Даника Ауреа</t>
  </si>
  <si>
    <t xml:space="preserve">C3 </t>
  </si>
  <si>
    <t>1200</t>
  </si>
  <si>
    <t>150</t>
  </si>
  <si>
    <t>840</t>
  </si>
  <si>
    <t>720</t>
  </si>
  <si>
    <t>600</t>
  </si>
  <si>
    <t>011187</t>
  </si>
  <si>
    <t>Туя западная Колумна</t>
  </si>
  <si>
    <t xml:space="preserve">C3 </t>
  </si>
  <si>
    <t>1200</t>
  </si>
  <si>
    <t>73</t>
  </si>
  <si>
    <t>840</t>
  </si>
  <si>
    <t>720</t>
  </si>
  <si>
    <t>004429</t>
  </si>
  <si>
    <t>Туя западная Литтл Чемпион</t>
  </si>
  <si>
    <t xml:space="preserve">P9 </t>
  </si>
  <si>
    <t>360</t>
  </si>
  <si>
    <t>119</t>
  </si>
  <si>
    <t>252</t>
  </si>
  <si>
    <t>216</t>
  </si>
  <si>
    <t>180</t>
  </si>
  <si>
    <t>005188</t>
  </si>
  <si>
    <t>Туя западная Литтл Чемпион</t>
  </si>
  <si>
    <t xml:space="preserve">C3 </t>
  </si>
  <si>
    <t>1200</t>
  </si>
  <si>
    <t>134</t>
  </si>
  <si>
    <t>840</t>
  </si>
  <si>
    <t>720</t>
  </si>
  <si>
    <t>600</t>
  </si>
  <si>
    <t>004431</t>
  </si>
  <si>
    <t>Туя западная Мириам</t>
  </si>
  <si>
    <t xml:space="preserve">P9 </t>
  </si>
  <si>
    <t>380</t>
  </si>
  <si>
    <t>87</t>
  </si>
  <si>
    <t>266</t>
  </si>
  <si>
    <t>228</t>
  </si>
  <si>
    <t>190</t>
  </si>
  <si>
    <t>005190</t>
  </si>
  <si>
    <t>Туя западная Мириам</t>
  </si>
  <si>
    <t>1500</t>
  </si>
  <si>
    <t>59</t>
  </si>
  <si>
    <t>1050</t>
  </si>
  <si>
    <t>900</t>
  </si>
  <si>
    <t>750</t>
  </si>
  <si>
    <t>005461</t>
  </si>
  <si>
    <t>Туя западная Мистер Боулинг Болл</t>
  </si>
  <si>
    <t xml:space="preserve">P9 </t>
  </si>
  <si>
    <t>360</t>
  </si>
  <si>
    <t>389</t>
  </si>
  <si>
    <t>252</t>
  </si>
  <si>
    <t>216</t>
  </si>
  <si>
    <t>180</t>
  </si>
  <si>
    <t>007074</t>
  </si>
  <si>
    <t xml:space="preserve">C3 </t>
  </si>
  <si>
    <t>1200</t>
  </si>
  <si>
    <t>337</t>
  </si>
  <si>
    <t>840</t>
  </si>
  <si>
    <t>720</t>
  </si>
  <si>
    <t>600</t>
  </si>
  <si>
    <t>010538</t>
  </si>
  <si>
    <t>Туя западная Спиралис Мини</t>
  </si>
  <si>
    <t>400</t>
  </si>
  <si>
    <t>185</t>
  </si>
  <si>
    <t>280</t>
  </si>
  <si>
    <t>240</t>
  </si>
  <si>
    <t>200</t>
  </si>
  <si>
    <t>010368</t>
  </si>
  <si>
    <t>Туя западная Столвик</t>
  </si>
  <si>
    <t>174</t>
  </si>
  <si>
    <t>280</t>
  </si>
  <si>
    <t>240</t>
  </si>
  <si>
    <t>200</t>
  </si>
  <si>
    <t>011070</t>
  </si>
  <si>
    <t>Туя западная Тини Тим</t>
  </si>
  <si>
    <t xml:space="preserve">C3 </t>
  </si>
  <si>
    <t>1200</t>
  </si>
  <si>
    <t>80</t>
  </si>
  <si>
    <t>840</t>
  </si>
  <si>
    <t>720</t>
  </si>
  <si>
    <t>600</t>
  </si>
  <si>
    <t>011043</t>
  </si>
  <si>
    <t>Туя западная Филиформис</t>
  </si>
  <si>
    <t xml:space="preserve">P9 </t>
  </si>
  <si>
    <t>400</t>
  </si>
  <si>
    <t>122</t>
  </si>
  <si>
    <t>200</t>
  </si>
  <si>
    <t>011078</t>
  </si>
  <si>
    <t>Туя складчатая Кагерс Бьюти</t>
  </si>
  <si>
    <t>400</t>
  </si>
  <si>
    <t>120</t>
  </si>
  <si>
    <t>280</t>
  </si>
  <si>
    <t>240</t>
  </si>
  <si>
    <t>200</t>
  </si>
  <si>
    <t>Питомник декоративных растений Gardenstreet</t>
  </si>
  <si>
    <t>(собственное производство)</t>
  </si>
  <si>
    <t>zakaz@gardenstreet.ru</t>
  </si>
  <si>
    <t>УСЛОВИЯ БРОНИРОВАНИЯ И ОПЛАТЫ ЗАКАЗОВ</t>
  </si>
  <si>
    <t xml:space="preserve">Заказ должен быть заполнен в форме предоставленного Прайс-листа: </t>
  </si>
  <si>
    <r>
      <t xml:space="preserve">Заказ принимается к обработке только при заполнении </t>
    </r>
    <r>
      <rPr>
        <b/>
        <sz val="11"/>
        <color theme="1"/>
        <rFont val="Arial"/>
        <family val="2"/>
        <charset val="204"/>
      </rPr>
      <t>Контактных данных</t>
    </r>
  </si>
  <si>
    <t>Соответствовать требованиям к сумме по минимальному заказу</t>
  </si>
  <si>
    <t>Соответствовать требованиям к минимальному заказу по количеству и кратности на сорт</t>
  </si>
  <si>
    <t>Заявку можно отправить по электронному адресу: zakaz@gardenstreet.ru</t>
  </si>
  <si>
    <t>Фото растений по запросу</t>
  </si>
  <si>
    <t xml:space="preserve">Условия по оплате и предоставлению скидок: </t>
  </si>
  <si>
    <t>Для бронирования партии заказа осуществляется оплата в размере 50% от его суммы по выставленному счёту</t>
  </si>
  <si>
    <t>По готовности закза к отгрузке оплачивается вторая половина счёта до момента начала отгрузки</t>
  </si>
  <si>
    <t>Окончательный расчёт должен быть произведён не позднее 5-ти рабочих дней после извещения о готовности закза к отгрузке</t>
  </si>
  <si>
    <t xml:space="preserve">      Минимальная партия растений одного сорта:</t>
  </si>
  <si>
    <t xml:space="preserve">      Р9/С0,5 - 24 шт</t>
  </si>
  <si>
    <t xml:space="preserve">      от С1 до  С7,5 - 10 шт</t>
  </si>
  <si>
    <t xml:space="preserve">      Минимальная сумма заказа - 50000 рублей в базовых ценах</t>
  </si>
  <si>
    <t xml:space="preserve">      При заказе на сумму от 50000 до 100000 рублей - скидка 30%</t>
  </si>
  <si>
    <t xml:space="preserve">      При заказе на сумму от 100000 до 150000 рублей - скидка 40%</t>
  </si>
  <si>
    <t xml:space="preserve">      При заказе на сумму свыше 150000 рублей - скидка 50%</t>
  </si>
  <si>
    <t>Бронирование заказа осуществляется исключительно после внесения аванса в течении 5 рабочих дней с даты выставления счета</t>
  </si>
  <si>
    <t>В связи с динамично меняющимися свободными остатками часть заказа или заказ полностью могут быть не подтверждены</t>
  </si>
  <si>
    <t>В случае нарушения сроков окончательного расчёта по заказу он может быть аннулирован и направлен в свободную продажу</t>
  </si>
  <si>
    <t>ОТГРУЗКА И ДОСТАВКА</t>
  </si>
  <si>
    <t>Мы уведомим Вас о поступлении товара на склад и дате готовности Товара к отгрузке</t>
  </si>
  <si>
    <t>Вам будет необходимо осуществить приемку Товара оговоренным способом в срок, не превышающий 3-х календарных дней с момента уведомления</t>
  </si>
  <si>
    <t>Включение заказа в график отгрузки производится после полной его оплаты. В случае необходимости доставки заказа до терминала транспортной компании, после предоставления Вами Доверенности на право передачи заказа и оформленной Заявки на доставку. Заказ будет включен в График отгрузки не позднее, чем через 3-и рабочих дня</t>
  </si>
  <si>
    <t xml:space="preserve">Товары отгружаются с нашего склада на условиях самовывоза, собственной доставкой по Нижегородской области или путем доставки до терминалов ТК на Ваш выбор согласно установленным тарифам (уточняйте у менеджеров)   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</si>
  <si>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Заявки</t>
  </si>
  <si>
    <t>Мы осуществляем передачу товара в транспортную компанию строго в соответствии с требованиями, указанными Вами в бланке Заявки</t>
  </si>
  <si>
    <t>Право собственности на Товар и риск случайной гибели переходят к Вам с момента передачи нами Товара в транспортную компанию</t>
  </si>
  <si>
    <t>Мы не несем ответственность за потерю качества товара в период его доставки транспортной компанией</t>
  </si>
  <si>
    <t xml:space="preserve">Таким образом, Вам необходимо заранее продумать время забора груза с учетом сложившихся погодных условий, подобрать способ с минимальным сроком доставки, необходимый терморежим для максимальной сохранности растений в пути и обсудить с нашим менеджером все вышеуказанные условия </t>
  </si>
  <si>
    <t>ПОРЯДОК РАССМОТРЕНИЯ ПРЕТЕНЗИЙ</t>
  </si>
  <si>
    <r>
      <rPr>
        <b/>
        <sz val="11"/>
        <color theme="1"/>
        <rFont val="Arial"/>
        <family val="2"/>
        <charset val="204"/>
      </rPr>
      <t xml:space="preserve"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Вы имеете право в течение 3-х календарных дней </t>
    </r>
    <r>
      <rPr>
        <b/>
        <sz val="11"/>
        <color rgb="FF3A3A3A"/>
        <rFont val="Arial"/>
        <family val="2"/>
        <charset val="204"/>
      </rPr>
      <t xml:space="preserve">с момента получения Товара, сообщить нам об обнаруженных недостатках путем предъявления Претензии по качеству, которая должна быть предоставлена в письменной форме </t>
    </r>
    <r>
      <rPr>
        <b/>
        <sz val="11"/>
        <color theme="1"/>
        <rFont val="Arial"/>
        <family val="2"/>
        <charset val="204"/>
      </rPr>
      <t>в виде акта</t>
    </r>
  </si>
  <si>
    <t>Допустимое количество брака на единовременную поставку до 2%</t>
  </si>
  <si>
    <t xml:space="preserve">    Мы принимаем к рассмотрению претензии:</t>
  </si>
  <si>
    <t>только подтвержденные четкими фотографиями каждой единицы Товара с этикетками, общими фотографиями партии товара, фотографиями тары со всеми имеющимися на ней стикерами</t>
  </si>
  <si>
    <t xml:space="preserve">к качеству и/или количеству поставленного товара по его состоянию на момент получения.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</t>
  </si>
  <si>
    <t>при соблюдении Вами сроков получения Товара с нашего склада</t>
  </si>
  <si>
    <t xml:space="preserve">при предоставлении документов, подтверждающих перевозку с соблюдением необходимого температурного режима </t>
  </si>
  <si>
    <r>
      <rPr>
        <b/>
        <sz val="11"/>
        <color theme="1"/>
        <rFont val="Arial"/>
        <family val="2"/>
        <charset val="204"/>
      </rPr>
      <t xml:space="preserve">    Существенными недостатками Товара могут быть признаны:</t>
    </r>
    <r>
      <rPr>
        <sz val="11"/>
        <color theme="1"/>
        <rFont val="Arial"/>
        <family val="2"/>
        <charset val="204"/>
      </rPr>
      <t xml:space="preserve">
Полная потеря декоративности вследствие механического повреждения крупных скелетных ветвей стволов по вине Поставщика
Усыхание/отмирание/слом более 50 % скелетных ветвей или побегов растения, массовый сброс листвы/хвои (для хвойных растений)
Явные признаки заболевания и/или повреждения растений вредителями, ведущие или приводящие к полной потере декоративности и/или гибели растения, которые возникли до передачи Товара Покупателю и особенности которых не позволяют их устранить</t>
    </r>
  </si>
  <si>
    <r>
      <rPr>
        <b/>
        <sz val="11"/>
        <color indexed="63"/>
        <rFont val="Arial"/>
        <family val="2"/>
        <charset val="204"/>
      </rPr>
      <t xml:space="preserve">    Не являются существенными недостатками Товара:	</t>
    </r>
    <r>
      <rPr>
        <sz val="11"/>
        <color indexed="63"/>
        <rFont val="Arial"/>
        <family val="2"/>
        <charset val="204"/>
      </rPr>
      <t xml:space="preserve">
 Частичная и/или временная потеря декоративности, вследствие естественных реакций растений на стресс/условия перевозки,                             пересадки и т.п. (повреждение и/или преждевременное опадение листвы, уменьшение годового прироста, изменение окраски побегов, листвы, временная потеря тургора, сломы и т.д.)
 Незначительное повреждение побегов или корневой системы растений, которое является неизбежным при выкопке для случая                         поставки и/или продажи растения с закрытой корневой системой в форме кома либо кома с металлической оплеткой
Обрезка побегов, соцветий, части листвы растений изготовителем или Продавцом в целях формирования растений или ввиду                               особенностей пересадки, транспортировки, хранения</t>
    </r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</si>
  <si>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(Транспортной компании и т.п.), срок рассмотрения претензии может быть увеличен</t>
  </si>
  <si>
    <t>в случае принятия претензии на бракованный товар, Вам необходимо будет произвести его возврат на наш склад за свой счет в течение 14 календарных дней с момента принятия претензии, если не будут согласованы иные способы решения</t>
  </si>
  <si>
    <t>Вы не в праве требовать компенсации за товар, который Вы по своему усмотрению, без согласования, выкинули или утилизировали, даже в случае удовлетворения претензии</t>
  </si>
  <si>
    <t>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стоимости растений, без учёта доставки и прочих накладных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</si>
</sst>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1" x14ac:knownFonts="1">
    <font>
      <sz val="12"/>
      <color rgb="FF000000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80000"/>
      <name val="Arial"/>
      <charset val="1"/>
    </font>
    <font>
      <b/>
      <sz val="10"/>
      <color rgb="FFFF0000"/>
      <name val="Arial"/>
      <charset val="1"/>
    </font>
    <font>
      <sz val="9"/>
      <color rgb="FF080000"/>
      <name val="Arial"/>
      <charset val="1"/>
    </font>
    <font>
      <b/>
      <sz val="11"/>
      <color rgb="FF080000"/>
      <name val="Arial"/>
      <charset val="1"/>
    </font>
    <font>
      <b/>
      <sz val="9"/>
      <color rgb="FF080000"/>
      <name val="Arial"/>
      <charset val="1"/>
    </font>
    <font>
      <sz val="9"/>
      <color rgb="FF080000"/>
      <name val="Arial"/>
      <charset val="1"/>
    </font>
    <font>
      <b/>
      <sz val="12"/>
      <color rgb="FFFF0000"/>
      <name val="Arial"/>
      <charset val="1"/>
    </font>
    <font>
      <b/>
      <sz val="12"/>
      <color rgb="FFFF0000"/>
      <name val="Arial"/>
      <charset val="1"/>
    </font>
    <font>
      <b/>
      <sz val="10"/>
      <color rgb="FFFFFFFF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sz val="8"/>
      <color rgb="FF080000"/>
      <name val="Arial"/>
      <charset val="1"/>
    </font>
    <font>
      <sz val="8"/>
      <color rgb="FF080000"/>
      <name val="Arial"/>
      <charset val="1"/>
    </font>
    <font>
      <u/>
      <sz val="12"/>
      <color theme="10"/>
      <name val="Arial"/>
    </font>
    <font>
      <u/>
      <sz val="8"/>
      <color theme="1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4"/>
      <color rgb="FF00B050"/>
      <name val="Bahnschrift SemiLight SemiConde"/>
      <family val="2"/>
      <charset val="204"/>
    </font>
    <font>
      <b/>
      <sz val="11"/>
      <color rgb="FF3A3A3A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3A3A3A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horizontal="left" vertical="top" wrapText="1"/>
    </xf>
    <xf numFmtId="0" fontId="16" fillId="0" borderId="0" applyNumberFormat="0" applyFill="0" applyBorder="0" applyAlignment="0" applyProtection="0">
      <alignment horizontal="left" vertical="top" wrapText="1"/>
    </xf>
    <xf numFmtId="0" fontId="18" fillId="0" borderId="3">
      <alignment horizontal="left" vertical="top" wrapText="1"/>
    </xf>
    <xf numFmtId="0" fontId="21" fillId="0" borderId="3" applyNumberFormat="0" applyFill="0" applyBorder="0" applyAlignment="0" applyProtection="0">
      <alignment horizontal="left" vertical="top" wrapText="1"/>
    </xf>
    <xf numFmtId="0" fontId="1" fillId="0" borderId="3"/>
  </cellStyleXfs>
  <cellXfs count="53">
    <xf numFmtId="0" fontId="0" fillId="0" borderId="0" xfId="0">
      <alignment horizontal="left" vertical="top" wrapText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165" fontId="13" fillId="2" borderId="1" xfId="0" applyNumberFormat="1" applyFont="1" applyFill="1" applyBorder="1" applyAlignment="1" applyProtection="1">
      <alignment horizontal="center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top" wrapText="1" readingOrder="1"/>
    </xf>
    <xf numFmtId="49" fontId="2" fillId="2" borderId="0" xfId="0" applyNumberFormat="1" applyFont="1" applyFill="1" applyBorder="1" applyAlignment="1" applyProtection="1">
      <alignment horizontal="left" vertical="center" wrapText="1" readingOrder="1"/>
    </xf>
    <xf numFmtId="49" fontId="3" fillId="3" borderId="0" xfId="0" applyNumberFormat="1" applyFont="1" applyFill="1" applyBorder="1" applyAlignment="1" applyProtection="1">
      <alignment horizontal="center" vertical="center" wrapText="1" readingOrder="1"/>
    </xf>
    <xf numFmtId="49" fontId="4" fillId="4" borderId="1" xfId="0" applyNumberFormat="1" applyFont="1" applyFill="1" applyBorder="1" applyAlignment="1" applyProtection="1">
      <alignment horizontal="left" vertical="top" wrapText="1" readingOrder="1"/>
    </xf>
    <xf numFmtId="49" fontId="5" fillId="2" borderId="2" xfId="0" applyNumberFormat="1" applyFont="1" applyFill="1" applyBorder="1" applyAlignment="1" applyProtection="1">
      <alignment horizontal="center" vertical="top" wrapText="1" readingOrder="1"/>
    </xf>
    <xf numFmtId="49" fontId="6" fillId="2" borderId="1" xfId="0" applyNumberFormat="1" applyFont="1" applyFill="1" applyBorder="1" applyAlignment="1" applyProtection="1">
      <alignment horizontal="left" vertical="top" wrapText="1" readingOrder="1"/>
    </xf>
    <xf numFmtId="49" fontId="7" fillId="2" borderId="1" xfId="0" applyNumberFormat="1" applyFont="1" applyFill="1" applyBorder="1" applyAlignment="1" applyProtection="1">
      <alignment horizontal="center" vertical="top" wrapText="1" readingOrder="1"/>
    </xf>
    <xf numFmtId="49" fontId="8" fillId="2" borderId="3" xfId="0" applyNumberFormat="1" applyFont="1" applyFill="1" applyBorder="1" applyAlignment="1" applyProtection="1">
      <alignment horizontal="left" vertical="center" wrapText="1" readingOrder="1"/>
    </xf>
    <xf numFmtId="49" fontId="9" fillId="2" borderId="1" xfId="0" applyNumberFormat="1" applyFont="1" applyFill="1" applyBorder="1" applyAlignment="1" applyProtection="1">
      <alignment horizontal="center" vertical="center" wrapText="1" readingOrder="1"/>
    </xf>
    <xf numFmtId="49" fontId="10" fillId="5" borderId="3" xfId="0" applyNumberFormat="1" applyFont="1" applyFill="1" applyBorder="1" applyAlignment="1" applyProtection="1">
      <alignment horizontal="left" vertical="top" wrapText="1" readingOrder="1"/>
    </xf>
    <xf numFmtId="49" fontId="11" fillId="2" borderId="1" xfId="0" applyNumberFormat="1" applyFont="1" applyFill="1" applyBorder="1" applyAlignment="1" applyProtection="1">
      <alignment horizontal="left" vertical="top" wrapText="1" readingOrder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49" fontId="14" fillId="2" borderId="1" xfId="0" applyNumberFormat="1" applyFont="1" applyFill="1" applyBorder="1" applyAlignment="1" applyProtection="1">
      <alignment horizontal="left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7" fillId="2" borderId="1" xfId="1" applyNumberFormat="1" applyFont="1" applyFill="1" applyBorder="1" applyAlignment="1" applyProtection="1">
      <alignment horizontal="left" vertical="top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9" fillId="0" borderId="3" xfId="2" applyFont="1" applyAlignment="1">
      <alignment horizontal="center"/>
    </xf>
    <xf numFmtId="0" fontId="1" fillId="0" borderId="3" xfId="2" applyFont="1" applyAlignment="1"/>
    <xf numFmtId="0" fontId="18" fillId="0" borderId="3" xfId="2" applyAlignment="1"/>
    <xf numFmtId="0" fontId="20" fillId="0" borderId="3" xfId="2" applyFont="1" applyAlignment="1">
      <alignment horizontal="center"/>
    </xf>
    <xf numFmtId="0" fontId="21" fillId="0" borderId="3" xfId="3" applyAlignment="1">
      <alignment horizontal="right" vertical="center" wrapText="1"/>
    </xf>
    <xf numFmtId="0" fontId="22" fillId="6" borderId="4" xfId="2" applyFont="1" applyFill="1" applyBorder="1" applyAlignment="1">
      <alignment horizontal="center" vertical="center"/>
    </xf>
    <xf numFmtId="0" fontId="23" fillId="0" borderId="5" xfId="2" applyFont="1" applyBorder="1" applyAlignment="1">
      <alignment horizontal="center"/>
    </xf>
    <xf numFmtId="0" fontId="24" fillId="0" borderId="6" xfId="2" applyFont="1" applyBorder="1" applyAlignment="1"/>
    <xf numFmtId="0" fontId="26" fillId="0" borderId="6" xfId="2" applyFont="1" applyBorder="1" applyAlignment="1"/>
    <xf numFmtId="0" fontId="27" fillId="0" borderId="6" xfId="2" applyFont="1" applyBorder="1" applyAlignment="1">
      <alignment vertical="center" wrapText="1"/>
    </xf>
    <xf numFmtId="0" fontId="23" fillId="0" borderId="6" xfId="2" applyFont="1" applyBorder="1" applyAlignment="1">
      <alignment horizontal="center"/>
    </xf>
    <xf numFmtId="0" fontId="28" fillId="0" borderId="6" xfId="2" applyFont="1" applyBorder="1" applyAlignment="1">
      <alignment vertical="center" wrapText="1"/>
    </xf>
    <xf numFmtId="0" fontId="27" fillId="0" borderId="6" xfId="2" applyFont="1" applyBorder="1" applyAlignment="1">
      <alignment horizontal="left" vertical="center" wrapText="1"/>
    </xf>
    <xf numFmtId="0" fontId="25" fillId="0" borderId="6" xfId="2" applyFont="1" applyBorder="1" applyAlignment="1">
      <alignment wrapText="1"/>
    </xf>
    <xf numFmtId="0" fontId="23" fillId="0" borderId="6" xfId="2" applyFont="1" applyBorder="1">
      <alignment horizontal="left" vertical="top" wrapText="1"/>
    </xf>
    <xf numFmtId="0" fontId="23" fillId="0" borderId="7" xfId="2" applyFont="1" applyBorder="1" applyAlignment="1">
      <alignment horizontal="left" wrapText="1"/>
    </xf>
    <xf numFmtId="0" fontId="22" fillId="6" borderId="4" xfId="2" applyFont="1" applyFill="1" applyBorder="1" applyAlignment="1">
      <alignment horizontal="center" vertical="center" wrapText="1"/>
    </xf>
    <xf numFmtId="0" fontId="23" fillId="0" borderId="5" xfId="2" applyFont="1" applyBorder="1" applyAlignment="1">
      <alignment horizontal="left" wrapText="1"/>
    </xf>
    <xf numFmtId="0" fontId="24" fillId="0" borderId="6" xfId="2" applyFont="1" applyBorder="1" applyAlignment="1">
      <alignment horizontal="left" wrapText="1"/>
    </xf>
    <xf numFmtId="0" fontId="26" fillId="0" borderId="6" xfId="2" applyFont="1" applyBorder="1" applyAlignment="1">
      <alignment horizontal="left" wrapText="1"/>
    </xf>
    <xf numFmtId="0" fontId="23" fillId="0" borderId="6" xfId="4" applyFont="1" applyBorder="1" applyAlignment="1">
      <alignment horizontal="left" wrapText="1"/>
    </xf>
    <xf numFmtId="0" fontId="23" fillId="0" borderId="6" xfId="2" applyFont="1" applyBorder="1" applyAlignment="1">
      <alignment horizontal="left" wrapText="1"/>
    </xf>
    <xf numFmtId="0" fontId="23" fillId="0" borderId="6" xfId="2" applyFont="1" applyBorder="1" applyAlignment="1">
      <alignment wrapText="1"/>
    </xf>
    <xf numFmtId="0" fontId="23" fillId="0" borderId="5" xfId="2" applyFont="1" applyBorder="1">
      <alignment horizontal="left" vertical="top" wrapText="1"/>
    </xf>
    <xf numFmtId="0" fontId="25" fillId="0" borderId="6" xfId="2" applyFont="1" applyBorder="1">
      <alignment horizontal="left" vertical="top" wrapText="1"/>
    </xf>
    <xf numFmtId="0" fontId="26" fillId="0" borderId="6" xfId="2" applyFont="1" applyBorder="1" applyAlignment="1">
      <alignment vertical="top" wrapText="1"/>
    </xf>
    <xf numFmtId="0" fontId="24" fillId="0" borderId="6" xfId="2" applyFont="1" applyBorder="1" applyAlignment="1">
      <alignment vertical="top" wrapText="1"/>
    </xf>
    <xf numFmtId="0" fontId="18" fillId="0" borderId="3" xfId="2" applyFont="1" applyAlignment="1"/>
    <xf numFmtId="0" fontId="29" fillId="0" borderId="6" xfId="2" applyFont="1" applyBorder="1" applyAlignment="1">
      <alignment vertical="top" wrapText="1"/>
    </xf>
    <xf numFmtId="0" fontId="23" fillId="0" borderId="6" xfId="2" applyFont="1" applyBorder="1" applyAlignment="1">
      <alignment vertical="top" wrapText="1"/>
    </xf>
    <xf numFmtId="0" fontId="26" fillId="0" borderId="7" xfId="2" applyFont="1" applyBorder="1" applyAlignment="1">
      <alignment vertical="top" wrapText="1"/>
    </xf>
    <xf numFmtId="1" fontId="7" fillId="2" borderId="1" xfId="0" applyNumberFormat="1" applyFont="1" applyFill="1" applyBorder="1" applyAlignment="1" applyProtection="1">
      <alignment horizontal="center" vertical="top" wrapText="1" readingOrder="1"/>
    </xf>
  </cellXfs>
  <cellStyles count="5">
    <cellStyle name="Гиперссылка" xfId="1" builtinId="8"/>
    <cellStyle name="Гиперссылка 2" xfId="3" xr:uid="{2CF1EB72-3048-41B6-82B9-380782B747BC}"/>
    <cellStyle name="Обычный" xfId="0" builtinId="0"/>
    <cellStyle name="Обычный 2" xfId="2" xr:uid="{68E58B0C-BC35-4B3D-A91E-032E29C5EAD8}"/>
    <cellStyle name="Обычный 3 2 2" xfId="4" xr:uid="{1BFE34D8-46EC-4FF7-B6A7-89AABD3B7C34}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FFFAF4"/>
      <rgbColor rgb="007F7F7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279272</xdr:colOff>
      <xdr:row>1</xdr:row>
      <xdr:rowOff>9524</xdr:rowOff>
    </xdr:from>
    <xdr:to>
      <xdr:col>0</xdr:col>
      <xdr:colOff>1076325</xdr:colOff>
      <xdr:row>4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4E56844-CD5B-4A48-8ACF-006CA4BA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272" y="209549"/>
          <a:ext cx="797053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akaz@gardenstre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7"/>
  <sheetViews>
    <sheetView workbookViewId="0">
      <selection sqref="A1:N1"/>
    </sheetView>
  </sheetViews>
  <sheetFormatPr defaultRowHeight="15" x14ac:dyDescent="0.2"/>
  <cols>
    <col min="1" max="1" width="6.33203125" customWidth="1"/>
    <col min="2" max="2" width="8.44140625" customWidth="1"/>
    <col min="3" max="3" width="0.88671875" customWidth="1"/>
    <col min="4" max="4" width="13" customWidth="1"/>
    <col min="5" max="5" width="1.6640625" customWidth="1"/>
    <col min="6" max="6" width="21.44140625" customWidth="1"/>
    <col min="7" max="7" width="10.109375" customWidth="1"/>
    <col min="8" max="8" width="7.109375" customWidth="1"/>
    <col min="9" max="9" width="5.88671875" customWidth="1"/>
    <col min="10" max="12" width="6.77734375" customWidth="1"/>
    <col min="13" max="13" width="6.33203125" customWidth="1"/>
    <col min="14" max="14" width="9.21875" customWidth="1"/>
    <col min="15" max="15" width="2.109375" customWidth="1"/>
    <col min="16" max="16" width="2.44140625" customWidth="1"/>
  </cols>
  <sheetData>
    <row r="1" spans="1:15" ht="11.45" customHeight="1" x14ac:dyDescent="0.2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</row>
    <row r="2" spans="1:15" ht="14.25" customHeight="1" x14ac:dyDescent="0.2">
      <c r="A2" s="12" t="s">
        <v>1</v>
      </c>
      <c r="B2" s="12" t="s">
        <v>1</v>
      </c>
      <c r="C2" s="7" t="s">
        <v>2</v>
      </c>
      <c r="D2" s="7" t="s">
        <v>3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L2" s="8" t="s">
        <v>4</v>
      </c>
      <c r="M2" s="8" t="s">
        <v>4</v>
      </c>
      <c r="N2" s="8" t="s">
        <v>4</v>
      </c>
      <c r="O2" s="8" t="s">
        <v>4</v>
      </c>
    </row>
    <row r="3" spans="1:15" ht="14.25" customHeight="1" x14ac:dyDescent="0.2">
      <c r="A3" s="12" t="s">
        <v>5</v>
      </c>
      <c r="B3" s="12" t="s">
        <v>5</v>
      </c>
      <c r="C3" s="7" t="s">
        <v>6</v>
      </c>
      <c r="D3" s="7" t="s">
        <v>7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L3" s="9" t="s">
        <v>8</v>
      </c>
      <c r="M3" s="9" t="s">
        <v>8</v>
      </c>
      <c r="N3" s="52">
        <f>SUM(N12:N277)</f>
        <v>0</v>
      </c>
      <c r="O3" s="10" t="s">
        <v>0</v>
      </c>
    </row>
    <row r="4" spans="1:15" ht="14.25" customHeight="1" x14ac:dyDescent="0.2">
      <c r="A4" s="12" t="s">
        <v>9</v>
      </c>
      <c r="B4" s="12" t="s">
        <v>10</v>
      </c>
      <c r="C4" s="7" t="s">
        <v>11</v>
      </c>
      <c r="D4" s="7" t="s">
        <v>12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L4" s="9" t="s">
        <v>13</v>
      </c>
      <c r="M4" s="9" t="s">
        <v>13</v>
      </c>
      <c r="N4" s="52">
        <f>IF(N3&lt;=50000,0,IF(N3&lt;100000,30,IF(N3&lt;150000,40,50)))</f>
        <v>0</v>
      </c>
      <c r="O4" s="10" t="s">
        <v>0</v>
      </c>
    </row>
    <row r="5" spans="1:15" ht="14.25" customHeight="1" x14ac:dyDescent="0.2">
      <c r="A5" s="12" t="s">
        <v>10</v>
      </c>
      <c r="B5" s="12" t="s">
        <v>10</v>
      </c>
      <c r="C5" s="7" t="s">
        <v>14</v>
      </c>
      <c r="D5" s="7" t="s">
        <v>15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L5" s="9" t="s">
        <v>16</v>
      </c>
      <c r="M5" s="9" t="s">
        <v>17</v>
      </c>
      <c r="N5" s="52">
        <f>N3*(N4/100)</f>
        <v>0</v>
      </c>
      <c r="O5" s="10" t="s">
        <v>0</v>
      </c>
    </row>
    <row r="6" spans="1:15" ht="14.25" customHeight="1" x14ac:dyDescent="0.2">
      <c r="A6" s="12" t="s">
        <v>5</v>
      </c>
      <c r="B6" s="12" t="s">
        <v>5</v>
      </c>
      <c r="C6" s="7" t="s">
        <v>18</v>
      </c>
      <c r="D6" s="7" t="s">
        <v>19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L6" s="9" t="s">
        <v>20</v>
      </c>
      <c r="M6" s="9" t="s">
        <v>20</v>
      </c>
      <c r="N6" s="52">
        <f>N3-N5</f>
        <v>0</v>
      </c>
      <c r="O6" s="10" t="s">
        <v>0</v>
      </c>
    </row>
    <row r="7" spans="1:15" ht="8.65" customHeight="1" x14ac:dyDescent="0.2"/>
    <row r="8" spans="1:15" ht="17.100000000000001" customHeight="1" x14ac:dyDescent="0.2">
      <c r="A8" s="5" t="s">
        <v>21</v>
      </c>
      <c r="B8" s="5" t="s">
        <v>22</v>
      </c>
      <c r="D8" s="11" t="s">
        <v>23</v>
      </c>
      <c r="E8" s="11" t="s">
        <v>24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</row>
    <row r="9" spans="1:15" ht="14.45" customHeight="1" x14ac:dyDescent="0.2"/>
    <row r="10" spans="1:15" ht="14.25" customHeight="1" x14ac:dyDescent="0.2">
      <c r="A10" s="13" t="s">
        <v>30</v>
      </c>
      <c r="B10" s="13" t="s">
        <v>31</v>
      </c>
      <c r="C10" s="13" t="s">
        <v>32</v>
      </c>
      <c r="D10" s="13" t="s">
        <v>33</v>
      </c>
      <c r="E10" s="13" t="s">
        <v>34</v>
      </c>
      <c r="F10" s="13" t="s">
        <v>35</v>
      </c>
      <c r="G10" s="13" t="s">
        <v>36</v>
      </c>
      <c r="H10" s="13" t="s">
        <v>37</v>
      </c>
      <c r="I10" s="13" t="s">
        <v>38</v>
      </c>
      <c r="J10" s="13" t="s">
        <v>39</v>
      </c>
      <c r="K10" s="13" t="s">
        <v>40</v>
      </c>
      <c r="L10" s="13" t="s">
        <v>41</v>
      </c>
      <c r="M10" s="13" t="s">
        <v>42</v>
      </c>
      <c r="N10" s="13" t="s">
        <v>43</v>
      </c>
      <c r="O10" s="13" t="s">
        <v>44</v>
      </c>
    </row>
    <row r="11" spans="1:15" ht="22.9" customHeight="1" x14ac:dyDescent="0.2">
      <c r="A11" s="1" t="s">
        <v>45</v>
      </c>
      <c r="B11" s="14" t="s">
        <v>46</v>
      </c>
      <c r="C11" s="14" t="s">
        <v>46</v>
      </c>
      <c r="D11" s="14" t="s">
        <v>46</v>
      </c>
      <c r="E11" s="14" t="s">
        <v>46</v>
      </c>
      <c r="F11" s="14" t="s">
        <v>46</v>
      </c>
      <c r="G11" s="2" t="s">
        <v>47</v>
      </c>
      <c r="H11" s="1" t="s">
        <v>48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5" t="s">
        <v>54</v>
      </c>
      <c r="O11" s="15" t="s">
        <v>54</v>
      </c>
    </row>
    <row r="12" spans="1:15" ht="12" customHeight="1" x14ac:dyDescent="0.2">
      <c r="A12" s="4" t="s">
        <v>55</v>
      </c>
      <c r="B12" s="18" t="str">
        <f>HYPERLINK("https://gardenstreet.ru/barbaris-tunberga-admirejshn ", "Барбарис Тунберга Адмирейшн")</f>
        <v>Барбарис Тунберга Адмирейшн</v>
      </c>
      <c r="C12" s="16" t="s">
        <v>56</v>
      </c>
      <c r="D12" s="16" t="s">
        <v>57</v>
      </c>
      <c r="E12" s="16" t="s">
        <v>58</v>
      </c>
      <c r="F12" s="16" t="s">
        <v>59</v>
      </c>
      <c r="G12" s="4" t="s">
        <v>60</v>
      </c>
      <c r="H12" s="3" t="s">
        <v>61</v>
      </c>
      <c r="I12" s="3" t="s">
        <v>62</v>
      </c>
      <c r="J12" s="3" t="s">
        <v>63</v>
      </c>
      <c r="K12" s="3" t="s">
        <v>64</v>
      </c>
      <c r="L12" s="3" t="s">
        <v>65</v>
      </c>
      <c r="M12" s="20"/>
      <c r="N12" s="19">
        <f>H12*M12</f>
        <v>0</v>
      </c>
      <c r="O12" s="17" t="s">
        <v>0</v>
      </c>
    </row>
    <row r="13" spans="1:15" ht="12" customHeight="1" x14ac:dyDescent="0.2">
      <c r="A13" s="4" t="s">
        <v>66</v>
      </c>
      <c r="B13" s="18" t="str">
        <f>HYPERLINK("https://gardenstreet.ru/barbaris-tunberga-sammer-chokolehd ", "Барбарис Тунберга Саммер Чоколэд")</f>
        <v>Барбарис Тунберга Саммер Чоколэд</v>
      </c>
      <c r="C13" s="16" t="s">
        <v>67</v>
      </c>
      <c r="D13" s="16" t="s">
        <v>68</v>
      </c>
      <c r="E13" s="16" t="s">
        <v>69</v>
      </c>
      <c r="F13" s="16" t="s">
        <v>70</v>
      </c>
      <c r="G13" s="4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M13" s="20"/>
      <c r="N13" s="19">
        <f>H13*M13</f>
        <v>0</v>
      </c>
      <c r="O13" s="17" t="s">
        <v>0</v>
      </c>
    </row>
    <row r="14" spans="1:15" ht="9" customHeight="1" x14ac:dyDescent="0.2"/>
    <row r="15" spans="1:15" ht="14.25" customHeight="1" x14ac:dyDescent="0.2">
      <c r="A15" s="13" t="s">
        <v>77</v>
      </c>
      <c r="B15" s="13" t="s">
        <v>77</v>
      </c>
      <c r="C15" s="13" t="s">
        <v>77</v>
      </c>
      <c r="D15" s="13" t="s">
        <v>77</v>
      </c>
      <c r="E15" s="13" t="s">
        <v>77</v>
      </c>
      <c r="F15" s="13" t="s">
        <v>77</v>
      </c>
      <c r="G15" s="13" t="s">
        <v>77</v>
      </c>
      <c r="H15" s="13" t="s">
        <v>77</v>
      </c>
      <c r="I15" s="13" t="s">
        <v>77</v>
      </c>
      <c r="J15" s="13" t="s">
        <v>77</v>
      </c>
      <c r="K15" s="13" t="s">
        <v>77</v>
      </c>
      <c r="L15" s="13" t="s">
        <v>77</v>
      </c>
      <c r="M15" s="13" t="s">
        <v>77</v>
      </c>
      <c r="N15" s="13" t="s">
        <v>77</v>
      </c>
      <c r="O15" s="13" t="s">
        <v>77</v>
      </c>
    </row>
    <row r="16" spans="1:15" ht="22.9" customHeight="1" x14ac:dyDescent="0.2">
      <c r="A16" s="1" t="s">
        <v>78</v>
      </c>
      <c r="B16" s="14" t="s">
        <v>79</v>
      </c>
      <c r="C16" s="14" t="s">
        <v>79</v>
      </c>
      <c r="D16" s="14" t="s">
        <v>79</v>
      </c>
      <c r="E16" s="14" t="s">
        <v>79</v>
      </c>
      <c r="F16" s="14" t="s">
        <v>79</v>
      </c>
      <c r="G16" s="2" t="s">
        <v>80</v>
      </c>
      <c r="H16" s="1" t="s">
        <v>81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86</v>
      </c>
      <c r="N16" s="15" t="s">
        <v>87</v>
      </c>
      <c r="O16" s="15" t="s">
        <v>87</v>
      </c>
    </row>
    <row r="17" spans="1:15" ht="12" customHeight="1" x14ac:dyDescent="0.2">
      <c r="A17" s="4" t="s">
        <v>88</v>
      </c>
      <c r="B17" s="18" t="str">
        <f>HYPERLINK("https://gardenstreet.ru/beresklet-krylatyj-kompaktus ", "Бересклет крылатый Компактус")</f>
        <v>Бересклет крылатый Компактус</v>
      </c>
      <c r="C17" s="16" t="s">
        <v>89</v>
      </c>
      <c r="D17" s="16" t="s">
        <v>90</v>
      </c>
      <c r="E17" s="16" t="s">
        <v>91</v>
      </c>
      <c r="F17" s="16" t="s">
        <v>92</v>
      </c>
      <c r="G17" s="4" t="s">
        <v>93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20"/>
      <c r="N17" s="19">
        <f>H17*M17</f>
        <v>0</v>
      </c>
      <c r="O17" s="17" t="s">
        <v>0</v>
      </c>
    </row>
    <row r="18" spans="1:15" ht="9" customHeight="1" x14ac:dyDescent="0.2"/>
    <row r="19" spans="1:15" ht="14.25" customHeight="1" x14ac:dyDescent="0.2">
      <c r="A19" s="13" t="s">
        <v>99</v>
      </c>
      <c r="B19" s="13" t="s">
        <v>100</v>
      </c>
      <c r="C19" s="13" t="s">
        <v>101</v>
      </c>
      <c r="D19" s="13" t="s">
        <v>102</v>
      </c>
      <c r="E19" s="13" t="s">
        <v>103</v>
      </c>
      <c r="F19" s="13" t="s">
        <v>104</v>
      </c>
      <c r="G19" s="13" t="s">
        <v>105</v>
      </c>
      <c r="H19" s="13" t="s">
        <v>106</v>
      </c>
      <c r="I19" s="13" t="s">
        <v>107</v>
      </c>
      <c r="J19" s="13" t="s">
        <v>108</v>
      </c>
      <c r="K19" s="13" t="s">
        <v>109</v>
      </c>
      <c r="L19" s="13" t="s">
        <v>110</v>
      </c>
      <c r="M19" s="13" t="s">
        <v>103</v>
      </c>
      <c r="N19" s="13" t="s">
        <v>103</v>
      </c>
      <c r="O19" s="13" t="s">
        <v>103</v>
      </c>
    </row>
    <row r="20" spans="1:15" ht="22.9" customHeight="1" x14ac:dyDescent="0.2">
      <c r="A20" s="1" t="s">
        <v>111</v>
      </c>
      <c r="B20" s="14" t="s">
        <v>112</v>
      </c>
      <c r="C20" s="14" t="s">
        <v>79</v>
      </c>
      <c r="D20" s="14" t="s">
        <v>79</v>
      </c>
      <c r="E20" s="14" t="s">
        <v>79</v>
      </c>
      <c r="F20" s="14" t="s">
        <v>79</v>
      </c>
      <c r="G20" s="2" t="s">
        <v>80</v>
      </c>
      <c r="H20" s="1" t="s">
        <v>81</v>
      </c>
      <c r="I20" s="1" t="s">
        <v>113</v>
      </c>
      <c r="J20" s="1" t="s">
        <v>114</v>
      </c>
      <c r="K20" s="1" t="s">
        <v>115</v>
      </c>
      <c r="L20" s="1" t="s">
        <v>85</v>
      </c>
      <c r="M20" s="1" t="s">
        <v>116</v>
      </c>
      <c r="N20" s="15" t="s">
        <v>117</v>
      </c>
      <c r="O20" s="15" t="s">
        <v>117</v>
      </c>
    </row>
    <row r="21" spans="1:15" ht="12" customHeight="1" x14ac:dyDescent="0.2">
      <c r="A21" s="4" t="s">
        <v>118</v>
      </c>
      <c r="B21" s="18" t="str">
        <f>HYPERLINK("https://gardenstreet.ru/boyaryshnik-chernyy ", "Боярышник черный")</f>
        <v>Боярышник черный</v>
      </c>
      <c r="C21" s="16" t="s">
        <v>119</v>
      </c>
      <c r="D21" s="16" t="s">
        <v>120</v>
      </c>
      <c r="E21" s="16" t="s">
        <v>121</v>
      </c>
      <c r="F21" s="16" t="s">
        <v>122</v>
      </c>
      <c r="G21" s="4" t="s">
        <v>123</v>
      </c>
      <c r="H21" s="3" t="s">
        <v>124</v>
      </c>
      <c r="I21" s="3" t="s">
        <v>125</v>
      </c>
      <c r="J21" s="3" t="s">
        <v>126</v>
      </c>
      <c r="K21" s="3" t="s">
        <v>127</v>
      </c>
      <c r="L21" s="3" t="s">
        <v>128</v>
      </c>
      <c r="M21" s="20"/>
      <c r="N21" s="19">
        <f>H21*M21</f>
        <v>0</v>
      </c>
      <c r="O21" s="17" t="s">
        <v>0</v>
      </c>
    </row>
    <row r="22" spans="1:15" ht="9" customHeight="1" x14ac:dyDescent="0.2"/>
    <row r="23" spans="1:15" ht="14.25" customHeight="1" x14ac:dyDescent="0.2">
      <c r="A23" s="13" t="s">
        <v>129</v>
      </c>
      <c r="B23" s="13" t="s">
        <v>129</v>
      </c>
      <c r="C23" s="13" t="s">
        <v>129</v>
      </c>
      <c r="D23" s="13" t="s">
        <v>129</v>
      </c>
      <c r="E23" s="13" t="s">
        <v>129</v>
      </c>
      <c r="F23" s="13" t="s">
        <v>129</v>
      </c>
      <c r="G23" s="13" t="s">
        <v>129</v>
      </c>
      <c r="H23" s="13" t="s">
        <v>129</v>
      </c>
      <c r="I23" s="13" t="s">
        <v>129</v>
      </c>
      <c r="J23" s="13" t="s">
        <v>129</v>
      </c>
      <c r="K23" s="13" t="s">
        <v>129</v>
      </c>
      <c r="L23" s="13" t="s">
        <v>129</v>
      </c>
      <c r="M23" s="13" t="s">
        <v>129</v>
      </c>
      <c r="N23" s="13" t="s">
        <v>129</v>
      </c>
      <c r="O23" s="13" t="s">
        <v>129</v>
      </c>
    </row>
    <row r="24" spans="1:15" ht="22.9" customHeight="1" x14ac:dyDescent="0.2">
      <c r="A24" s="1" t="s">
        <v>130</v>
      </c>
      <c r="B24" s="14" t="s">
        <v>131</v>
      </c>
      <c r="C24" s="14" t="s">
        <v>131</v>
      </c>
      <c r="D24" s="14" t="s">
        <v>131</v>
      </c>
      <c r="E24" s="14" t="s">
        <v>131</v>
      </c>
      <c r="F24" s="14" t="s">
        <v>131</v>
      </c>
      <c r="G24" s="2" t="s">
        <v>132</v>
      </c>
      <c r="H24" s="1" t="s">
        <v>133</v>
      </c>
      <c r="I24" s="1" t="s">
        <v>134</v>
      </c>
      <c r="J24" s="1" t="s">
        <v>135</v>
      </c>
      <c r="K24" s="1" t="s">
        <v>136</v>
      </c>
      <c r="L24" s="1" t="s">
        <v>137</v>
      </c>
      <c r="M24" s="1" t="s">
        <v>138</v>
      </c>
      <c r="N24" s="15" t="s">
        <v>139</v>
      </c>
      <c r="O24" s="15" t="s">
        <v>139</v>
      </c>
    </row>
    <row r="25" spans="1:15" ht="12" customHeight="1" x14ac:dyDescent="0.2">
      <c r="A25" s="4" t="s">
        <v>140</v>
      </c>
      <c r="B25" s="18" t="str">
        <f>HYPERLINK("https://gardenstreet.ru/geran-kembridzhskaya-biokovo ", "Герань кембриджская Биоково")</f>
        <v>Герань кембриджская Биоково</v>
      </c>
      <c r="C25" s="16" t="s">
        <v>141</v>
      </c>
      <c r="D25" s="16" t="s">
        <v>142</v>
      </c>
      <c r="E25" s="16" t="s">
        <v>143</v>
      </c>
      <c r="F25" s="16" t="s">
        <v>141</v>
      </c>
      <c r="G25" s="4" t="s">
        <v>144</v>
      </c>
      <c r="H25" s="3" t="s">
        <v>145</v>
      </c>
      <c r="I25" s="3" t="s">
        <v>146</v>
      </c>
      <c r="J25" s="3" t="s">
        <v>147</v>
      </c>
      <c r="K25" s="3" t="s">
        <v>148</v>
      </c>
      <c r="L25" s="3" t="s">
        <v>149</v>
      </c>
      <c r="M25" s="20"/>
      <c r="N25" s="19">
        <f>H25*M25</f>
        <v>0</v>
      </c>
      <c r="O25" s="17" t="s">
        <v>0</v>
      </c>
    </row>
    <row r="26" spans="1:15" ht="12" customHeight="1" x14ac:dyDescent="0.2">
      <c r="A26" s="4" t="s">
        <v>150</v>
      </c>
      <c r="B26" s="18" t="str">
        <f>HYPERLINK("https://gardenstreet.ru/geran-krupnokornevishchnaya-chakor ", "Герань крупнокорневищная Чакор")</f>
        <v>Герань крупнокорневищная Чакор</v>
      </c>
      <c r="C26" s="16" t="s">
        <v>151</v>
      </c>
      <c r="D26" s="16" t="s">
        <v>152</v>
      </c>
      <c r="E26" s="16" t="s">
        <v>153</v>
      </c>
      <c r="F26" s="16" t="s">
        <v>154</v>
      </c>
      <c r="G26" s="4" t="s">
        <v>155</v>
      </c>
      <c r="H26" s="3" t="s">
        <v>156</v>
      </c>
      <c r="I26" s="3" t="s">
        <v>157</v>
      </c>
      <c r="J26" s="3" t="s">
        <v>158</v>
      </c>
      <c r="K26" s="3" t="s">
        <v>159</v>
      </c>
      <c r="L26" s="3" t="s">
        <v>160</v>
      </c>
      <c r="M26" s="20"/>
      <c r="N26" s="19">
        <f>H26*M26</f>
        <v>0</v>
      </c>
      <c r="O26" s="17" t="s">
        <v>0</v>
      </c>
    </row>
    <row r="27" spans="1:15" ht="9" customHeight="1" x14ac:dyDescent="0.2"/>
    <row r="28" spans="1:15" ht="14.25" customHeight="1" x14ac:dyDescent="0.2">
      <c r="A28" s="13" t="s">
        <v>161</v>
      </c>
      <c r="B28" s="13" t="s">
        <v>162</v>
      </c>
      <c r="C28" s="13" t="s">
        <v>161</v>
      </c>
      <c r="D28" s="13" t="s">
        <v>161</v>
      </c>
      <c r="E28" s="13" t="s">
        <v>161</v>
      </c>
      <c r="F28" s="13" t="s">
        <v>161</v>
      </c>
      <c r="G28" s="13" t="s">
        <v>161</v>
      </c>
      <c r="H28" s="13" t="s">
        <v>161</v>
      </c>
      <c r="I28" s="13" t="s">
        <v>161</v>
      </c>
      <c r="J28" s="13" t="s">
        <v>161</v>
      </c>
      <c r="K28" s="13" t="s">
        <v>161</v>
      </c>
      <c r="L28" s="13" t="s">
        <v>161</v>
      </c>
      <c r="M28" s="13" t="s">
        <v>161</v>
      </c>
      <c r="N28" s="13" t="s">
        <v>161</v>
      </c>
      <c r="O28" s="13" t="s">
        <v>161</v>
      </c>
    </row>
    <row r="29" spans="1:15" ht="22.9" customHeight="1" x14ac:dyDescent="0.2">
      <c r="A29" s="1" t="s">
        <v>163</v>
      </c>
      <c r="B29" s="14" t="s">
        <v>164</v>
      </c>
      <c r="C29" s="14" t="s">
        <v>164</v>
      </c>
      <c r="D29" s="14" t="s">
        <v>164</v>
      </c>
      <c r="E29" s="14" t="s">
        <v>164</v>
      </c>
      <c r="F29" s="14" t="s">
        <v>164</v>
      </c>
      <c r="G29" s="2" t="s">
        <v>165</v>
      </c>
      <c r="H29" s="1" t="s">
        <v>166</v>
      </c>
      <c r="I29" s="1" t="s">
        <v>82</v>
      </c>
      <c r="J29" s="1" t="s">
        <v>167</v>
      </c>
      <c r="K29" s="1" t="s">
        <v>168</v>
      </c>
      <c r="L29" s="1" t="s">
        <v>169</v>
      </c>
      <c r="M29" s="1" t="s">
        <v>86</v>
      </c>
      <c r="N29" s="15" t="s">
        <v>170</v>
      </c>
      <c r="O29" s="15" t="s">
        <v>87</v>
      </c>
    </row>
    <row r="30" spans="1:15" ht="12" customHeight="1" x14ac:dyDescent="0.2">
      <c r="A30" s="4" t="s">
        <v>171</v>
      </c>
      <c r="B30" s="18" t="str">
        <f>HYPERLINK("https://gardenstreet.ru/gortenziya-ampelnaya-french-bolero-pink ", "Гортензия ампельная Френч Болеро Пинк")</f>
        <v>Гортензия ампельная Френч Болеро Пинк</v>
      </c>
      <c r="C30" s="16" t="s">
        <v>172</v>
      </c>
      <c r="D30" s="16" t="s">
        <v>173</v>
      </c>
      <c r="E30" s="16" t="s">
        <v>174</v>
      </c>
      <c r="F30" s="16" t="s">
        <v>175</v>
      </c>
      <c r="G30" s="4" t="s">
        <v>176</v>
      </c>
      <c r="H30" s="3" t="s">
        <v>177</v>
      </c>
      <c r="I30" s="3" t="s">
        <v>178</v>
      </c>
      <c r="J30" s="3" t="s">
        <v>179</v>
      </c>
      <c r="K30" s="3" t="s">
        <v>180</v>
      </c>
      <c r="L30" s="3" t="s">
        <v>181</v>
      </c>
      <c r="M30" s="20"/>
      <c r="N30" s="19">
        <f>H30*M30</f>
        <v>0</v>
      </c>
      <c r="O30" s="17" t="s">
        <v>0</v>
      </c>
    </row>
    <row r="31" spans="1:15" ht="12" customHeight="1" x14ac:dyDescent="0.2">
      <c r="A31" s="4" t="s">
        <v>182</v>
      </c>
      <c r="B31" s="18" t="str">
        <f>HYPERLINK("https://gardenstreet.ru/gortenziya-drevovidnaya-kandibel-bablgam ", "Гортензия древовидная Кандибель Баблгам")</f>
        <v>Гортензия древовидная Кандибель Баблгам</v>
      </c>
      <c r="C31" s="16" t="s">
        <v>184</v>
      </c>
      <c r="D31" s="16" t="s">
        <v>185</v>
      </c>
      <c r="E31" s="16" t="s">
        <v>186</v>
      </c>
      <c r="F31" s="16" t="s">
        <v>183</v>
      </c>
      <c r="G31" s="4" t="s">
        <v>187</v>
      </c>
      <c r="H31" s="3" t="s">
        <v>188</v>
      </c>
      <c r="I31" s="3" t="s">
        <v>189</v>
      </c>
      <c r="J31" s="3" t="s">
        <v>190</v>
      </c>
      <c r="K31" s="3" t="s">
        <v>191</v>
      </c>
      <c r="L31" s="3" t="s">
        <v>192</v>
      </c>
      <c r="M31" s="20"/>
      <c r="N31" s="19">
        <f>H31*M31</f>
        <v>0</v>
      </c>
      <c r="O31" s="17" t="s">
        <v>0</v>
      </c>
    </row>
    <row r="32" spans="1:15" ht="12" customHeight="1" x14ac:dyDescent="0.2">
      <c r="A32" s="4" t="s">
        <v>193</v>
      </c>
      <c r="B32" s="18" t="str">
        <f>HYPERLINK("https://gardenstreet.ru/gortenziya-drevovidnaya-lajm-riki ", "Гортензия древовидная Лайм Рики")</f>
        <v>Гортензия древовидная Лайм Рики</v>
      </c>
      <c r="C32" s="16" t="s">
        <v>194</v>
      </c>
      <c r="D32" s="16" t="s">
        <v>194</v>
      </c>
      <c r="E32" s="16" t="s">
        <v>194</v>
      </c>
      <c r="F32" s="16" t="s">
        <v>194</v>
      </c>
      <c r="G32" s="4" t="s">
        <v>195</v>
      </c>
      <c r="H32" s="3" t="s">
        <v>196</v>
      </c>
      <c r="I32" s="3" t="s">
        <v>197</v>
      </c>
      <c r="J32" s="3" t="s">
        <v>198</v>
      </c>
      <c r="K32" s="3" t="s">
        <v>199</v>
      </c>
      <c r="L32" s="3" t="s">
        <v>200</v>
      </c>
      <c r="M32" s="20"/>
      <c r="N32" s="19">
        <f>H32*M32</f>
        <v>0</v>
      </c>
      <c r="O32" s="17" t="s">
        <v>0</v>
      </c>
    </row>
    <row r="33" spans="1:15" ht="12" customHeight="1" x14ac:dyDescent="0.2">
      <c r="A33" s="4" t="s">
        <v>201</v>
      </c>
      <c r="B33" s="18" t="str">
        <f>HYPERLINK("https://gardenstreet.ru/gortenziya-drevovidnaya-lajm-riki ", "Гортензия древовидная Лайм Рики")</f>
        <v>Гортензия древовидная Лайм Рики</v>
      </c>
      <c r="C33" s="16" t="s">
        <v>202</v>
      </c>
      <c r="D33" s="16" t="s">
        <v>202</v>
      </c>
      <c r="E33" s="16" t="s">
        <v>202</v>
      </c>
      <c r="F33" s="16" t="s">
        <v>202</v>
      </c>
      <c r="G33" s="4" t="s">
        <v>203</v>
      </c>
      <c r="H33" s="3" t="s">
        <v>204</v>
      </c>
      <c r="I33" s="3" t="s">
        <v>205</v>
      </c>
      <c r="J33" s="3" t="s">
        <v>206</v>
      </c>
      <c r="K33" s="3" t="s">
        <v>207</v>
      </c>
      <c r="L33" s="3" t="s">
        <v>208</v>
      </c>
      <c r="M33" s="20"/>
      <c r="N33" s="19">
        <f>H33*M33</f>
        <v>0</v>
      </c>
      <c r="O33" s="17" t="s">
        <v>0</v>
      </c>
    </row>
    <row r="34" spans="1:15" ht="12" customHeight="1" x14ac:dyDescent="0.2">
      <c r="A34" s="4" t="s">
        <v>209</v>
      </c>
      <c r="B34" s="18" t="str">
        <f>HYPERLINK("https://gardenstreet.ru/gortenziya-drevovidnaya-lajm-riki ", "Гортензия древовидная Лайм Рики")</f>
        <v>Гортензия древовидная Лайм Рики</v>
      </c>
      <c r="C34" s="16" t="s">
        <v>210</v>
      </c>
      <c r="D34" s="16" t="s">
        <v>210</v>
      </c>
      <c r="E34" s="16" t="s">
        <v>210</v>
      </c>
      <c r="F34" s="16" t="s">
        <v>210</v>
      </c>
      <c r="G34" s="4" t="s">
        <v>211</v>
      </c>
      <c r="H34" s="3" t="s">
        <v>212</v>
      </c>
      <c r="I34" s="3" t="s">
        <v>213</v>
      </c>
      <c r="J34" s="3" t="s">
        <v>214</v>
      </c>
      <c r="K34" s="3" t="s">
        <v>215</v>
      </c>
      <c r="L34" s="3" t="s">
        <v>216</v>
      </c>
      <c r="M34" s="20"/>
      <c r="N34" s="19">
        <f>H34*M34</f>
        <v>0</v>
      </c>
      <c r="O34" s="17" t="s">
        <v>0</v>
      </c>
    </row>
    <row r="35" spans="1:15" ht="12" customHeight="1" x14ac:dyDescent="0.2">
      <c r="A35" s="4" t="s">
        <v>217</v>
      </c>
      <c r="B35" s="18" t="str">
        <f>HYPERLINK("https://gardenstreet.ru/gortenziya-metelchataya-bejbi-lejs ", "Гортензия метельчатая Бейби Лейс")</f>
        <v>Гортензия метельчатая Бейби Лейс</v>
      </c>
      <c r="C35" s="16" t="s">
        <v>218</v>
      </c>
      <c r="D35" s="16" t="s">
        <v>219</v>
      </c>
      <c r="E35" s="16" t="s">
        <v>220</v>
      </c>
      <c r="F35" s="16" t="s">
        <v>221</v>
      </c>
      <c r="G35" s="4" t="s">
        <v>222</v>
      </c>
      <c r="H35" s="3" t="s">
        <v>223</v>
      </c>
      <c r="I35" s="3" t="s">
        <v>224</v>
      </c>
      <c r="J35" s="3" t="s">
        <v>225</v>
      </c>
      <c r="K35" s="3" t="s">
        <v>226</v>
      </c>
      <c r="L35" s="3" t="s">
        <v>227</v>
      </c>
      <c r="M35" s="20"/>
      <c r="N35" s="19">
        <f>H35*M35</f>
        <v>0</v>
      </c>
      <c r="O35" s="17" t="s">
        <v>0</v>
      </c>
    </row>
    <row r="36" spans="1:15" ht="12" customHeight="1" x14ac:dyDescent="0.2">
      <c r="A36" s="4" t="s">
        <v>228</v>
      </c>
      <c r="B36" s="18" t="str">
        <f>HYPERLINK("https://gardenstreet.ru/gortenziya-metelchataya-bo-bo ", "Гортензия метельчатая Бо-бо")</f>
        <v>Гортензия метельчатая Бо-бо</v>
      </c>
      <c r="C36" s="16" t="s">
        <v>229</v>
      </c>
      <c r="D36" s="16" t="s">
        <v>229</v>
      </c>
      <c r="E36" s="16" t="s">
        <v>229</v>
      </c>
      <c r="F36" s="16" t="s">
        <v>229</v>
      </c>
      <c r="G36" s="4" t="s">
        <v>230</v>
      </c>
      <c r="H36" s="3" t="s">
        <v>231</v>
      </c>
      <c r="I36" s="3" t="s">
        <v>232</v>
      </c>
      <c r="J36" s="3" t="s">
        <v>233</v>
      </c>
      <c r="K36" s="3" t="s">
        <v>234</v>
      </c>
      <c r="L36" s="3" t="s">
        <v>235</v>
      </c>
      <c r="M36" s="20"/>
      <c r="N36" s="19">
        <f>H36*M36</f>
        <v>0</v>
      </c>
      <c r="O36" s="17" t="s">
        <v>0</v>
      </c>
    </row>
    <row r="37" spans="1:15" ht="12" customHeight="1" x14ac:dyDescent="0.2">
      <c r="A37" s="4" t="s">
        <v>236</v>
      </c>
      <c r="B37" s="18" t="str">
        <f>HYPERLINK("https://gardenstreet.ru/gortenziya-metelchataya-vims-red ", "Гортензия метельчатая Вимс Ред")</f>
        <v>Гортензия метельчатая Вимс Ред</v>
      </c>
      <c r="C37" s="16" t="s">
        <v>237</v>
      </c>
      <c r="D37" s="16" t="s">
        <v>237</v>
      </c>
      <c r="E37" s="16" t="s">
        <v>237</v>
      </c>
      <c r="F37" s="16" t="s">
        <v>237</v>
      </c>
      <c r="G37" s="4" t="s">
        <v>238</v>
      </c>
      <c r="H37" s="3" t="s">
        <v>239</v>
      </c>
      <c r="I37" s="3" t="s">
        <v>240</v>
      </c>
      <c r="J37" s="3" t="s">
        <v>241</v>
      </c>
      <c r="K37" s="3" t="s">
        <v>242</v>
      </c>
      <c r="L37" s="3" t="s">
        <v>243</v>
      </c>
      <c r="M37" s="20"/>
      <c r="N37" s="19">
        <f>H37*M37</f>
        <v>0</v>
      </c>
      <c r="O37" s="17" t="s">
        <v>0</v>
      </c>
    </row>
    <row r="38" spans="1:15" ht="12" customHeight="1" x14ac:dyDescent="0.2">
      <c r="A38" s="4" t="s">
        <v>244</v>
      </c>
      <c r="B38" s="18" t="str">
        <f>HYPERLINK("https://gardenstreet.ru/gortenziya-metelchataya-vims-red ", "Гортензия метельчатая Вимс Ред")</f>
        <v>Гортензия метельчатая Вимс Ред</v>
      </c>
      <c r="C38" s="16" t="s">
        <v>237</v>
      </c>
      <c r="D38" s="16" t="s">
        <v>237</v>
      </c>
      <c r="E38" s="16" t="s">
        <v>237</v>
      </c>
      <c r="F38" s="16" t="s">
        <v>237</v>
      </c>
      <c r="G38" s="4" t="s">
        <v>245</v>
      </c>
      <c r="H38" s="3" t="s">
        <v>246</v>
      </c>
      <c r="I38" s="3" t="s">
        <v>247</v>
      </c>
      <c r="J38" s="3" t="s">
        <v>65</v>
      </c>
      <c r="K38" s="3" t="s">
        <v>248</v>
      </c>
      <c r="L38" s="3" t="s">
        <v>249</v>
      </c>
      <c r="M38" s="20"/>
      <c r="N38" s="19">
        <f>H38*M38</f>
        <v>0</v>
      </c>
      <c r="O38" s="17" t="s">
        <v>0</v>
      </c>
    </row>
    <row r="39" spans="1:15" ht="12" customHeight="1" x14ac:dyDescent="0.2">
      <c r="A39" s="4" t="s">
        <v>250</v>
      </c>
      <c r="B39" s="18" t="str">
        <f>HYPERLINK("https://gardenstreet.ru/gortenziya-metelchataya-graffiti ", "Гортензия метельчатая Граффити")</f>
        <v>Гортензия метельчатая Граффити</v>
      </c>
      <c r="C39" s="16" t="s">
        <v>251</v>
      </c>
      <c r="D39" s="16" t="s">
        <v>251</v>
      </c>
      <c r="E39" s="16" t="s">
        <v>251</v>
      </c>
      <c r="F39" s="16" t="s">
        <v>251</v>
      </c>
      <c r="G39" s="4" t="s">
        <v>252</v>
      </c>
      <c r="H39" s="3" t="s">
        <v>253</v>
      </c>
      <c r="I39" s="3" t="s">
        <v>254</v>
      </c>
      <c r="J39" s="3" t="s">
        <v>255</v>
      </c>
      <c r="K39" s="3" t="s">
        <v>256</v>
      </c>
      <c r="L39" s="3" t="s">
        <v>257</v>
      </c>
      <c r="M39" s="20"/>
      <c r="N39" s="19">
        <f>H39*M39</f>
        <v>0</v>
      </c>
      <c r="O39" s="17" t="s">
        <v>0</v>
      </c>
    </row>
    <row r="40" spans="1:15" ht="1.5" customHeight="1" x14ac:dyDescent="0.2"/>
    <row r="41" spans="1:15" ht="12" customHeight="1" x14ac:dyDescent="0.2">
      <c r="A41" s="4" t="s">
        <v>258</v>
      </c>
      <c r="B41" s="18" t="str">
        <f>HYPERLINK("https://gardenstreet.ru/gortenziya-metelchataya-graffiti ", "Гортензия метельчатая Граффити")</f>
        <v>Гортензия метельчатая Граффити</v>
      </c>
      <c r="C41" s="16" t="s">
        <v>259</v>
      </c>
      <c r="D41" s="16" t="s">
        <v>260</v>
      </c>
      <c r="E41" s="16" t="s">
        <v>261</v>
      </c>
      <c r="F41" s="16" t="s">
        <v>259</v>
      </c>
      <c r="G41" s="4" t="s">
        <v>262</v>
      </c>
      <c r="H41" s="3" t="s">
        <v>263</v>
      </c>
      <c r="I41" s="3" t="s">
        <v>264</v>
      </c>
      <c r="J41" s="3" t="s">
        <v>225</v>
      </c>
      <c r="K41" s="3" t="s">
        <v>265</v>
      </c>
      <c r="L41" s="3" t="s">
        <v>266</v>
      </c>
      <c r="M41" s="20"/>
      <c r="N41" s="19">
        <f>H41*M41</f>
        <v>0</v>
      </c>
      <c r="O41" s="17" t="s">
        <v>0</v>
      </c>
    </row>
    <row r="42" spans="1:15" ht="12" customHeight="1" x14ac:dyDescent="0.2">
      <c r="A42" s="4" t="s">
        <v>267</v>
      </c>
      <c r="B42" s="18" t="str">
        <f>HYPERLINK("https://gardenstreet.ru/gortenziya-metelchataya-grejt-star ", "Гортензия метельчатая Грейт Стар")</f>
        <v>Гортензия метельчатая Грейт Стар</v>
      </c>
      <c r="C42" s="16" t="s">
        <v>269</v>
      </c>
      <c r="D42" s="16" t="s">
        <v>270</v>
      </c>
      <c r="E42" s="16" t="s">
        <v>268</v>
      </c>
      <c r="F42" s="16" t="s">
        <v>268</v>
      </c>
      <c r="G42" s="4" t="s">
        <v>271</v>
      </c>
      <c r="H42" s="3" t="s">
        <v>272</v>
      </c>
      <c r="I42" s="3" t="s">
        <v>273</v>
      </c>
      <c r="J42" s="3" t="s">
        <v>274</v>
      </c>
      <c r="K42" s="3" t="s">
        <v>275</v>
      </c>
      <c r="L42" s="3" t="s">
        <v>276</v>
      </c>
      <c r="M42" s="20"/>
      <c r="N42" s="19">
        <f>H42*M42</f>
        <v>0</v>
      </c>
      <c r="O42" s="17" t="s">
        <v>0</v>
      </c>
    </row>
    <row r="43" spans="1:15" ht="12" customHeight="1" x14ac:dyDescent="0.2">
      <c r="A43" s="4" t="s">
        <v>277</v>
      </c>
      <c r="B43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3" s="16" t="s">
        <v>278</v>
      </c>
      <c r="D43" s="16" t="s">
        <v>278</v>
      </c>
      <c r="E43" s="16" t="s">
        <v>278</v>
      </c>
      <c r="F43" s="16" t="s">
        <v>278</v>
      </c>
      <c r="G43" s="4" t="s">
        <v>279</v>
      </c>
      <c r="H43" s="3" t="s">
        <v>280</v>
      </c>
      <c r="I43" s="3" t="s">
        <v>281</v>
      </c>
      <c r="J43" s="3" t="s">
        <v>282</v>
      </c>
      <c r="K43" s="3" t="s">
        <v>283</v>
      </c>
      <c r="L43" s="3" t="s">
        <v>284</v>
      </c>
      <c r="M43" s="20"/>
      <c r="N43" s="19">
        <f>H43*M43</f>
        <v>0</v>
      </c>
      <c r="O43" s="17" t="s">
        <v>0</v>
      </c>
    </row>
    <row r="44" spans="1:15" ht="12" customHeight="1" x14ac:dyDescent="0.2">
      <c r="A44" s="4" t="s">
        <v>285</v>
      </c>
      <c r="B44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4" s="16" t="s">
        <v>278</v>
      </c>
      <c r="D44" s="16" t="s">
        <v>278</v>
      </c>
      <c r="E44" s="16" t="s">
        <v>278</v>
      </c>
      <c r="F44" s="16" t="s">
        <v>278</v>
      </c>
      <c r="G44" s="4" t="s">
        <v>286</v>
      </c>
      <c r="H44" s="3" t="s">
        <v>287</v>
      </c>
      <c r="I44" s="3" t="s">
        <v>288</v>
      </c>
      <c r="J44" s="3" t="s">
        <v>289</v>
      </c>
      <c r="K44" s="3" t="s">
        <v>290</v>
      </c>
      <c r="L44" s="3" t="s">
        <v>291</v>
      </c>
      <c r="M44" s="20"/>
      <c r="N44" s="19">
        <f>H44*M44</f>
        <v>0</v>
      </c>
      <c r="O44" s="17" t="s">
        <v>0</v>
      </c>
    </row>
    <row r="45" spans="1:15" ht="12" customHeight="1" x14ac:dyDescent="0.2">
      <c r="A45" s="4" t="s">
        <v>292</v>
      </c>
      <c r="B45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5" s="16" t="s">
        <v>293</v>
      </c>
      <c r="D45" s="16" t="s">
        <v>293</v>
      </c>
      <c r="E45" s="16" t="s">
        <v>293</v>
      </c>
      <c r="F45" s="16" t="s">
        <v>293</v>
      </c>
      <c r="G45" s="4" t="s">
        <v>123</v>
      </c>
      <c r="H45" s="3" t="s">
        <v>294</v>
      </c>
      <c r="I45" s="3" t="s">
        <v>295</v>
      </c>
      <c r="J45" s="3" t="s">
        <v>296</v>
      </c>
      <c r="K45" s="3" t="s">
        <v>297</v>
      </c>
      <c r="L45" s="3" t="s">
        <v>298</v>
      </c>
      <c r="M45" s="20"/>
      <c r="N45" s="19">
        <f>H45*M45</f>
        <v>0</v>
      </c>
      <c r="O45" s="17" t="s">
        <v>0</v>
      </c>
    </row>
    <row r="46" spans="1:15" ht="12" customHeight="1" x14ac:dyDescent="0.2">
      <c r="A46" s="4" t="s">
        <v>299</v>
      </c>
      <c r="B46" s="18" t="str">
        <f>HYPERLINK("https://gardenstreet.ru/gortenziya-metelchataya-konfetti ", "Гортензия метельчатая Конфетти")</f>
        <v>Гортензия метельчатая Конфетти</v>
      </c>
      <c r="C46" s="16" t="s">
        <v>300</v>
      </c>
      <c r="D46" s="16" t="s">
        <v>300</v>
      </c>
      <c r="E46" s="16" t="s">
        <v>300</v>
      </c>
      <c r="F46" s="16" t="s">
        <v>300</v>
      </c>
      <c r="G46" s="4" t="s">
        <v>301</v>
      </c>
      <c r="H46" s="3" t="s">
        <v>302</v>
      </c>
      <c r="I46" s="3" t="s">
        <v>303</v>
      </c>
      <c r="J46" s="3" t="s">
        <v>304</v>
      </c>
      <c r="K46" s="3" t="s">
        <v>305</v>
      </c>
      <c r="L46" s="3" t="s">
        <v>306</v>
      </c>
      <c r="M46" s="20"/>
      <c r="N46" s="19">
        <f>H46*M46</f>
        <v>0</v>
      </c>
      <c r="O46" s="17" t="s">
        <v>0</v>
      </c>
    </row>
    <row r="47" spans="1:15" ht="12" customHeight="1" x14ac:dyDescent="0.2">
      <c r="A47" s="4" t="s">
        <v>307</v>
      </c>
      <c r="B47" s="18" t="str">
        <f>HYPERLINK("https://gardenstreet.ru/gortenziya-metelchataya-konfetti ", "Гортензия метельчатая Конфетти")</f>
        <v>Гортензия метельчатая Конфетти</v>
      </c>
      <c r="C47" s="16" t="s">
        <v>308</v>
      </c>
      <c r="D47" s="16" t="s">
        <v>308</v>
      </c>
      <c r="E47" s="16" t="s">
        <v>308</v>
      </c>
      <c r="F47" s="16" t="s">
        <v>308</v>
      </c>
      <c r="G47" s="4" t="s">
        <v>309</v>
      </c>
      <c r="H47" s="3" t="s">
        <v>310</v>
      </c>
      <c r="I47" s="3" t="s">
        <v>311</v>
      </c>
      <c r="J47" s="3" t="s">
        <v>312</v>
      </c>
      <c r="K47" s="3" t="s">
        <v>313</v>
      </c>
      <c r="L47" s="3" t="s">
        <v>314</v>
      </c>
      <c r="M47" s="20"/>
      <c r="N47" s="19">
        <f>H47*M47</f>
        <v>0</v>
      </c>
      <c r="O47" s="17" t="s">
        <v>0</v>
      </c>
    </row>
    <row r="48" spans="1:15" ht="12" customHeight="1" x14ac:dyDescent="0.2">
      <c r="A48" s="4" t="s">
        <v>315</v>
      </c>
      <c r="B48" s="18" t="str">
        <f>HYPERLINK("https://gardenstreet.ru/gortenziya-metelchataya-kotton-krim ", "Гортензия метельчатая Коттон Крим")</f>
        <v>Гортензия метельчатая Коттон Крим</v>
      </c>
      <c r="C48" s="16" t="s">
        <v>317</v>
      </c>
      <c r="D48" s="16" t="s">
        <v>316</v>
      </c>
      <c r="E48" s="16" t="s">
        <v>316</v>
      </c>
      <c r="F48" s="16" t="s">
        <v>316</v>
      </c>
      <c r="G48" s="4" t="s">
        <v>318</v>
      </c>
      <c r="H48" s="3" t="s">
        <v>319</v>
      </c>
      <c r="I48" s="3" t="s">
        <v>320</v>
      </c>
      <c r="J48" s="3" t="s">
        <v>321</v>
      </c>
      <c r="K48" s="3" t="s">
        <v>322</v>
      </c>
      <c r="L48" s="3" t="s">
        <v>323</v>
      </c>
      <c r="M48" s="20"/>
      <c r="N48" s="19">
        <f>H48*M48</f>
        <v>0</v>
      </c>
      <c r="O48" s="17" t="s">
        <v>0</v>
      </c>
    </row>
    <row r="49" spans="1:15" ht="12" customHeight="1" x14ac:dyDescent="0.2">
      <c r="A49" s="4" t="s">
        <v>324</v>
      </c>
      <c r="B49" s="18" t="str">
        <f>HYPERLINK("https://gardenstreet.ru/gortenziya-metelchataya-kehndehlajt ", "Гортензия метельчатая Кэндэлайт")</f>
        <v>Гортензия метельчатая Кэндэлайт</v>
      </c>
      <c r="C49" s="16" t="s">
        <v>325</v>
      </c>
      <c r="D49" s="16" t="s">
        <v>325</v>
      </c>
      <c r="E49" s="16" t="s">
        <v>325</v>
      </c>
      <c r="F49" s="16" t="s">
        <v>325</v>
      </c>
      <c r="G49" s="4" t="s">
        <v>326</v>
      </c>
      <c r="H49" s="3" t="s">
        <v>327</v>
      </c>
      <c r="I49" s="3" t="s">
        <v>328</v>
      </c>
      <c r="J49" s="3" t="s">
        <v>329</v>
      </c>
      <c r="K49" s="3" t="s">
        <v>330</v>
      </c>
      <c r="L49" s="3" t="s">
        <v>331</v>
      </c>
      <c r="M49" s="20"/>
      <c r="N49" s="19">
        <f>H49*M49</f>
        <v>0</v>
      </c>
      <c r="O49" s="17" t="s">
        <v>0</v>
      </c>
    </row>
    <row r="50" spans="1:15" ht="12" customHeight="1" x14ac:dyDescent="0.2">
      <c r="A50" s="4" t="s">
        <v>332</v>
      </c>
      <c r="B50" s="18" t="str">
        <f>HYPERLINK("https://gardenstreet.ru/gortenziya-metelchataya-lajmlajt ", "Гортензия метельчатая Лаймлайт")</f>
        <v>Гортензия метельчатая Лаймлайт</v>
      </c>
      <c r="C50" s="16" t="s">
        <v>333</v>
      </c>
      <c r="D50" s="16" t="s">
        <v>333</v>
      </c>
      <c r="E50" s="16" t="s">
        <v>333</v>
      </c>
      <c r="F50" s="16" t="s">
        <v>333</v>
      </c>
      <c r="G50" s="4" t="s">
        <v>334</v>
      </c>
      <c r="H50" s="3" t="s">
        <v>335</v>
      </c>
      <c r="I50" s="3" t="s">
        <v>336</v>
      </c>
      <c r="J50" s="3" t="s">
        <v>337</v>
      </c>
      <c r="K50" s="3" t="s">
        <v>338</v>
      </c>
      <c r="L50" s="3" t="s">
        <v>339</v>
      </c>
      <c r="M50" s="20"/>
      <c r="N50" s="19">
        <f>H50*M50</f>
        <v>0</v>
      </c>
      <c r="O50" s="17" t="s">
        <v>0</v>
      </c>
    </row>
    <row r="51" spans="1:15" ht="12" customHeight="1" x14ac:dyDescent="0.2">
      <c r="A51" s="4" t="s">
        <v>340</v>
      </c>
      <c r="B51" s="18" t="str">
        <f>HYPERLINK("https://gardenstreet.ru/gortenziya-metelchataya-littl-laym ", "Гортензия метельчатая Литтл Лайм")</f>
        <v>Гортензия метельчатая Литтл Лайм</v>
      </c>
      <c r="C51" s="16" t="s">
        <v>341</v>
      </c>
      <c r="D51" s="16" t="s">
        <v>341</v>
      </c>
      <c r="E51" s="16" t="s">
        <v>341</v>
      </c>
      <c r="F51" s="16" t="s">
        <v>341</v>
      </c>
      <c r="G51" s="4" t="s">
        <v>342</v>
      </c>
      <c r="H51" s="3" t="s">
        <v>343</v>
      </c>
      <c r="I51" s="3" t="s">
        <v>344</v>
      </c>
      <c r="J51" s="3" t="s">
        <v>345</v>
      </c>
      <c r="K51" s="3" t="s">
        <v>346</v>
      </c>
      <c r="L51" s="3" t="s">
        <v>192</v>
      </c>
      <c r="M51" s="20"/>
      <c r="N51" s="19">
        <f>H51*M51</f>
        <v>0</v>
      </c>
      <c r="O51" s="17" t="s">
        <v>0</v>
      </c>
    </row>
    <row r="52" spans="1:15" ht="12" customHeight="1" x14ac:dyDescent="0.2">
      <c r="A52" s="4" t="s">
        <v>347</v>
      </c>
      <c r="B52" s="18" t="str">
        <f>HYPERLINK("https://gardenstreet.ru/gortenziya-metelchataya-littl-laym ", "Гортензия метельчатая Литтл Лайм")</f>
        <v>Гортензия метельчатая Литтл Лайм</v>
      </c>
      <c r="C52" s="16" t="s">
        <v>348</v>
      </c>
      <c r="D52" s="16" t="s">
        <v>348</v>
      </c>
      <c r="E52" s="16" t="s">
        <v>348</v>
      </c>
      <c r="F52" s="16" t="s">
        <v>348</v>
      </c>
      <c r="G52" s="4" t="s">
        <v>349</v>
      </c>
      <c r="H52" s="3" t="s">
        <v>350</v>
      </c>
      <c r="I52" s="3" t="s">
        <v>351</v>
      </c>
      <c r="J52" s="3" t="s">
        <v>255</v>
      </c>
      <c r="K52" s="3" t="s">
        <v>352</v>
      </c>
      <c r="L52" s="3" t="s">
        <v>235</v>
      </c>
      <c r="M52" s="20"/>
      <c r="N52" s="19">
        <f>H52*M52</f>
        <v>0</v>
      </c>
      <c r="O52" s="17" t="s">
        <v>0</v>
      </c>
    </row>
    <row r="53" spans="1:15" ht="12" customHeight="1" x14ac:dyDescent="0.2">
      <c r="A53" s="4" t="s">
        <v>353</v>
      </c>
      <c r="B53" s="18" t="str">
        <f>HYPERLINK("https://gardenstreet.ru/gortenziya-metelchataya-littl-spuki ", "Гортензия метельчатая Литтл Спуки")</f>
        <v>Гортензия метельчатая Литтл Спуки</v>
      </c>
      <c r="C53" s="16" t="s">
        <v>354</v>
      </c>
      <c r="D53" s="16" t="s">
        <v>354</v>
      </c>
      <c r="E53" s="16" t="s">
        <v>354</v>
      </c>
      <c r="F53" s="16" t="s">
        <v>354</v>
      </c>
      <c r="G53" s="4" t="s">
        <v>355</v>
      </c>
      <c r="H53" s="3" t="s">
        <v>356</v>
      </c>
      <c r="I53" s="3" t="s">
        <v>357</v>
      </c>
      <c r="J53" s="3" t="s">
        <v>358</v>
      </c>
      <c r="K53" s="3" t="s">
        <v>359</v>
      </c>
      <c r="L53" s="3" t="s">
        <v>360</v>
      </c>
      <c r="M53" s="20"/>
      <c r="N53" s="19">
        <f>H53*M53</f>
        <v>0</v>
      </c>
      <c r="O53" s="17" t="s">
        <v>0</v>
      </c>
    </row>
    <row r="54" spans="1:15" ht="12" customHeight="1" x14ac:dyDescent="0.2">
      <c r="A54" s="4" t="s">
        <v>361</v>
      </c>
      <c r="B54" s="18" t="str">
        <f>HYPERLINK("https://gardenstreet.ru/gortenziya-metelchataya-littl-spuki ", "Гортензия метельчатая Литтл Спуки")</f>
        <v>Гортензия метельчатая Литтл Спуки</v>
      </c>
      <c r="C54" s="16" t="s">
        <v>362</v>
      </c>
      <c r="D54" s="16" t="s">
        <v>362</v>
      </c>
      <c r="E54" s="16" t="s">
        <v>362</v>
      </c>
      <c r="F54" s="16" t="s">
        <v>362</v>
      </c>
      <c r="G54" s="4" t="s">
        <v>363</v>
      </c>
      <c r="H54" s="3" t="s">
        <v>364</v>
      </c>
      <c r="I54" s="3" t="s">
        <v>365</v>
      </c>
      <c r="J54" s="3" t="s">
        <v>366</v>
      </c>
      <c r="K54" s="3" t="s">
        <v>346</v>
      </c>
      <c r="L54" s="3" t="s">
        <v>367</v>
      </c>
      <c r="M54" s="20"/>
      <c r="N54" s="19">
        <f>H54*M54</f>
        <v>0</v>
      </c>
      <c r="O54" s="17" t="s">
        <v>0</v>
      </c>
    </row>
    <row r="55" spans="1:15" ht="12" customHeight="1" x14ac:dyDescent="0.2">
      <c r="A55" s="4" t="s">
        <v>368</v>
      </c>
      <c r="B55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5" s="16" t="s">
        <v>369</v>
      </c>
      <c r="D55" s="16" t="s">
        <v>369</v>
      </c>
      <c r="E55" s="16" t="s">
        <v>369</v>
      </c>
      <c r="F55" s="16" t="s">
        <v>369</v>
      </c>
      <c r="G55" s="4" t="s">
        <v>370</v>
      </c>
      <c r="H55" s="3" t="s">
        <v>371</v>
      </c>
      <c r="I55" s="3" t="s">
        <v>372</v>
      </c>
      <c r="J55" s="3" t="s">
        <v>373</v>
      </c>
      <c r="K55" s="3" t="s">
        <v>374</v>
      </c>
      <c r="L55" s="3" t="s">
        <v>375</v>
      </c>
      <c r="M55" s="20"/>
      <c r="N55" s="19">
        <f>H55*M55</f>
        <v>0</v>
      </c>
      <c r="O55" s="17" t="s">
        <v>0</v>
      </c>
    </row>
    <row r="56" spans="1:15" ht="12" customHeight="1" x14ac:dyDescent="0.2">
      <c r="A56" s="4" t="s">
        <v>376</v>
      </c>
      <c r="B56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6" s="16" t="s">
        <v>377</v>
      </c>
      <c r="D56" s="16" t="s">
        <v>377</v>
      </c>
      <c r="E56" s="16" t="s">
        <v>377</v>
      </c>
      <c r="F56" s="16" t="s">
        <v>377</v>
      </c>
      <c r="G56" s="4" t="s">
        <v>378</v>
      </c>
      <c r="H56" s="3" t="s">
        <v>379</v>
      </c>
      <c r="I56" s="3" t="s">
        <v>380</v>
      </c>
      <c r="J56" s="3" t="s">
        <v>381</v>
      </c>
      <c r="K56" s="3" t="s">
        <v>382</v>
      </c>
      <c r="L56" s="3" t="s">
        <v>367</v>
      </c>
      <c r="M56" s="20"/>
      <c r="N56" s="19">
        <f>H56*M56</f>
        <v>0</v>
      </c>
      <c r="O56" s="17" t="s">
        <v>0</v>
      </c>
    </row>
    <row r="57" spans="1:15" ht="12" customHeight="1" x14ac:dyDescent="0.2">
      <c r="A57" s="4" t="s">
        <v>383</v>
      </c>
      <c r="B57" s="18" t="str">
        <f>HYPERLINK("https://gardenstreet.ru/gortenziya-metelchataya-mokhito ", "Гортензия метельчатая Мохито")</f>
        <v>Гортензия метельчатая Мохито</v>
      </c>
      <c r="C57" s="16" t="s">
        <v>384</v>
      </c>
      <c r="D57" s="16" t="s">
        <v>384</v>
      </c>
      <c r="E57" s="16" t="s">
        <v>384</v>
      </c>
      <c r="F57" s="16" t="s">
        <v>384</v>
      </c>
      <c r="G57" s="4" t="s">
        <v>385</v>
      </c>
      <c r="H57" s="3" t="s">
        <v>386</v>
      </c>
      <c r="I57" s="3" t="s">
        <v>387</v>
      </c>
      <c r="J57" s="3" t="s">
        <v>388</v>
      </c>
      <c r="K57" s="3" t="s">
        <v>389</v>
      </c>
      <c r="L57" s="3" t="s">
        <v>390</v>
      </c>
      <c r="M57" s="20"/>
      <c r="N57" s="19">
        <f>H57*M57</f>
        <v>0</v>
      </c>
      <c r="O57" s="17" t="s">
        <v>0</v>
      </c>
    </row>
    <row r="58" spans="1:15" ht="12" customHeight="1" x14ac:dyDescent="0.2">
      <c r="A58" s="4" t="s">
        <v>391</v>
      </c>
      <c r="B58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8" s="16" t="s">
        <v>392</v>
      </c>
      <c r="D58" s="16" t="s">
        <v>392</v>
      </c>
      <c r="E58" s="16" t="s">
        <v>392</v>
      </c>
      <c r="F58" s="16" t="s">
        <v>392</v>
      </c>
      <c r="G58" s="4" t="s">
        <v>393</v>
      </c>
      <c r="H58" s="3" t="s">
        <v>394</v>
      </c>
      <c r="I58" s="3" t="s">
        <v>395</v>
      </c>
      <c r="J58" s="3" t="s">
        <v>396</v>
      </c>
      <c r="K58" s="3" t="s">
        <v>397</v>
      </c>
      <c r="L58" s="3" t="s">
        <v>314</v>
      </c>
      <c r="M58" s="20"/>
      <c r="N58" s="19">
        <f>H58*M58</f>
        <v>0</v>
      </c>
      <c r="O58" s="17" t="s">
        <v>0</v>
      </c>
    </row>
    <row r="59" spans="1:15" ht="12" customHeight="1" x14ac:dyDescent="0.2">
      <c r="A59" s="4" t="s">
        <v>398</v>
      </c>
      <c r="B59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9" s="16" t="s">
        <v>399</v>
      </c>
      <c r="D59" s="16" t="s">
        <v>399</v>
      </c>
      <c r="E59" s="16" t="s">
        <v>399</v>
      </c>
      <c r="F59" s="16" t="s">
        <v>399</v>
      </c>
      <c r="G59" s="4" t="s">
        <v>301</v>
      </c>
      <c r="H59" s="3" t="s">
        <v>400</v>
      </c>
      <c r="I59" s="3" t="s">
        <v>401</v>
      </c>
      <c r="J59" s="3" t="s">
        <v>402</v>
      </c>
      <c r="K59" s="3" t="s">
        <v>403</v>
      </c>
      <c r="L59" s="3" t="s">
        <v>404</v>
      </c>
      <c r="M59" s="20"/>
      <c r="N59" s="19">
        <f>H59*M59</f>
        <v>0</v>
      </c>
      <c r="O59" s="17" t="s">
        <v>0</v>
      </c>
    </row>
    <row r="60" spans="1:15" ht="12" customHeight="1" x14ac:dyDescent="0.2">
      <c r="A60" s="4" t="s">
        <v>405</v>
      </c>
      <c r="B60" s="18" t="str">
        <f>HYPERLINK("https://gardenstreet.ru/gortenziya-metelchataya-mehdzhikal-flejm ", "Гортензия метельчатая Мэджикал Флейм")</f>
        <v>Гортензия метельчатая Мэджикал Флейм</v>
      </c>
      <c r="C60" s="16" t="s">
        <v>406</v>
      </c>
      <c r="D60" s="16" t="s">
        <v>406</v>
      </c>
      <c r="E60" s="16" t="s">
        <v>406</v>
      </c>
      <c r="F60" s="16" t="s">
        <v>406</v>
      </c>
      <c r="G60" s="4" t="s">
        <v>407</v>
      </c>
      <c r="H60" s="3" t="s">
        <v>408</v>
      </c>
      <c r="I60" s="3" t="s">
        <v>409</v>
      </c>
      <c r="J60" s="3" t="s">
        <v>410</v>
      </c>
      <c r="K60" s="3" t="s">
        <v>411</v>
      </c>
      <c r="L60" s="3" t="s">
        <v>412</v>
      </c>
      <c r="M60" s="20"/>
      <c r="N60" s="19">
        <f>H60*M60</f>
        <v>0</v>
      </c>
      <c r="O60" s="17" t="s">
        <v>0</v>
      </c>
    </row>
    <row r="61" spans="1:15" ht="12" customHeight="1" x14ac:dyDescent="0.2">
      <c r="A61" s="4" t="s">
        <v>413</v>
      </c>
      <c r="B61" s="18" t="str">
        <f>HYPERLINK("https://gardenstreet.ru/gortenziya-metelchataya-pastel-grin ", "Гортензия метельчатая Пастель Грин")</f>
        <v>Гортензия метельчатая Пастель Грин</v>
      </c>
      <c r="C61" s="16" t="s">
        <v>414</v>
      </c>
      <c r="D61" s="16" t="s">
        <v>414</v>
      </c>
      <c r="E61" s="16" t="s">
        <v>414</v>
      </c>
      <c r="F61" s="16" t="s">
        <v>414</v>
      </c>
      <c r="G61" s="4" t="s">
        <v>415</v>
      </c>
      <c r="H61" s="3" t="s">
        <v>416</v>
      </c>
      <c r="I61" s="3" t="s">
        <v>417</v>
      </c>
      <c r="J61" s="3" t="s">
        <v>289</v>
      </c>
      <c r="K61" s="3" t="s">
        <v>418</v>
      </c>
      <c r="L61" s="3" t="s">
        <v>419</v>
      </c>
      <c r="M61" s="20"/>
      <c r="N61" s="19">
        <f>H61*M61</f>
        <v>0</v>
      </c>
      <c r="O61" s="17" t="s">
        <v>0</v>
      </c>
    </row>
    <row r="62" spans="1:15" ht="12" customHeight="1" x14ac:dyDescent="0.2">
      <c r="A62" s="4" t="s">
        <v>420</v>
      </c>
      <c r="B62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2" s="16" t="s">
        <v>421</v>
      </c>
      <c r="D62" s="16" t="s">
        <v>421</v>
      </c>
      <c r="E62" s="16" t="s">
        <v>421</v>
      </c>
      <c r="F62" s="16" t="s">
        <v>421</v>
      </c>
      <c r="G62" s="4" t="s">
        <v>370</v>
      </c>
      <c r="H62" s="3" t="s">
        <v>422</v>
      </c>
      <c r="I62" s="3" t="s">
        <v>423</v>
      </c>
      <c r="J62" s="3" t="s">
        <v>424</v>
      </c>
      <c r="K62" s="3" t="s">
        <v>256</v>
      </c>
      <c r="L62" s="3" t="s">
        <v>425</v>
      </c>
      <c r="M62" s="20"/>
      <c r="N62" s="19">
        <f>H62*M62</f>
        <v>0</v>
      </c>
      <c r="O62" s="17" t="s">
        <v>0</v>
      </c>
    </row>
    <row r="63" spans="1:15" ht="12" customHeight="1" x14ac:dyDescent="0.2">
      <c r="A63" s="4" t="s">
        <v>426</v>
      </c>
      <c r="B63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3" s="16" t="s">
        <v>421</v>
      </c>
      <c r="D63" s="16" t="s">
        <v>421</v>
      </c>
      <c r="E63" s="16" t="s">
        <v>421</v>
      </c>
      <c r="F63" s="16" t="s">
        <v>421</v>
      </c>
      <c r="G63" s="4" t="s">
        <v>427</v>
      </c>
      <c r="H63" s="3" t="s">
        <v>428</v>
      </c>
      <c r="I63" s="3" t="s">
        <v>429</v>
      </c>
      <c r="J63" s="3" t="s">
        <v>430</v>
      </c>
      <c r="K63" s="3" t="s">
        <v>431</v>
      </c>
      <c r="L63" s="3" t="s">
        <v>432</v>
      </c>
      <c r="M63" s="20"/>
      <c r="N63" s="19">
        <f>H63*M63</f>
        <v>0</v>
      </c>
      <c r="O63" s="17" t="s">
        <v>0</v>
      </c>
    </row>
    <row r="64" spans="1:15" ht="12" customHeight="1" x14ac:dyDescent="0.2">
      <c r="A64" s="4" t="s">
        <v>433</v>
      </c>
      <c r="B64" s="18" t="str">
        <f>HYPERLINK("https://gardenstreet.ru/gortenziya-metelchataya-polar-bir ", "Гортензия метельчатая Полар Бир")</f>
        <v>Гортензия метельчатая Полар Бир</v>
      </c>
      <c r="C64" s="16" t="s">
        <v>434</v>
      </c>
      <c r="D64" s="16" t="s">
        <v>434</v>
      </c>
      <c r="E64" s="16" t="s">
        <v>434</v>
      </c>
      <c r="F64" s="16" t="s">
        <v>434</v>
      </c>
      <c r="G64" s="4" t="s">
        <v>435</v>
      </c>
      <c r="H64" s="3" t="s">
        <v>436</v>
      </c>
      <c r="I64" s="3" t="s">
        <v>437</v>
      </c>
      <c r="J64" s="3" t="s">
        <v>438</v>
      </c>
      <c r="K64" s="3" t="s">
        <v>439</v>
      </c>
      <c r="L64" s="3" t="s">
        <v>440</v>
      </c>
      <c r="M64" s="20"/>
      <c r="N64" s="19">
        <f>H64*M64</f>
        <v>0</v>
      </c>
      <c r="O64" s="17" t="s">
        <v>0</v>
      </c>
    </row>
    <row r="65" spans="1:15" ht="12" customHeight="1" x14ac:dyDescent="0.2">
      <c r="A65" s="4" t="s">
        <v>441</v>
      </c>
      <c r="B65" s="18" t="str">
        <f>HYPERLINK("https://gardenstreet.ru/gortenziya-metelchataya-polar-bir ", "Гортензия метельчатая Полар Бир")</f>
        <v>Гортензия метельчатая Полар Бир</v>
      </c>
      <c r="C65" s="16" t="s">
        <v>442</v>
      </c>
      <c r="D65" s="16" t="s">
        <v>442</v>
      </c>
      <c r="E65" s="16" t="s">
        <v>442</v>
      </c>
      <c r="F65" s="16" t="s">
        <v>442</v>
      </c>
      <c r="G65" s="4" t="s">
        <v>443</v>
      </c>
      <c r="H65" s="3" t="s">
        <v>444</v>
      </c>
      <c r="I65" s="3" t="s">
        <v>445</v>
      </c>
      <c r="J65" s="3" t="s">
        <v>446</v>
      </c>
      <c r="K65" s="3" t="s">
        <v>447</v>
      </c>
      <c r="L65" s="3" t="s">
        <v>448</v>
      </c>
      <c r="M65" s="20"/>
      <c r="N65" s="19">
        <f>H65*M65</f>
        <v>0</v>
      </c>
      <c r="O65" s="17" t="s">
        <v>0</v>
      </c>
    </row>
    <row r="66" spans="1:15" ht="12" customHeight="1" x14ac:dyDescent="0.2">
      <c r="A66" s="4" t="s">
        <v>449</v>
      </c>
      <c r="B66" s="18" t="str">
        <f>HYPERLINK("https://gardenstreet.ru/gortenziya-metelchataya-polar-bir ", "Гортензия метельчатая Полар Бир")</f>
        <v>Гортензия метельчатая Полар Бир</v>
      </c>
      <c r="C66" s="16" t="s">
        <v>450</v>
      </c>
      <c r="D66" s="16" t="s">
        <v>450</v>
      </c>
      <c r="E66" s="16" t="s">
        <v>450</v>
      </c>
      <c r="F66" s="16" t="s">
        <v>450</v>
      </c>
      <c r="G66" s="4" t="s">
        <v>451</v>
      </c>
      <c r="H66" s="3" t="s">
        <v>452</v>
      </c>
      <c r="I66" s="3" t="s">
        <v>453</v>
      </c>
      <c r="J66" s="3" t="s">
        <v>454</v>
      </c>
      <c r="K66" s="3" t="s">
        <v>455</v>
      </c>
      <c r="L66" s="3" t="s">
        <v>456</v>
      </c>
      <c r="M66" s="20"/>
      <c r="N66" s="19">
        <f>H66*M66</f>
        <v>0</v>
      </c>
      <c r="O66" s="17" t="s">
        <v>0</v>
      </c>
    </row>
    <row r="67" spans="1:15" ht="12" customHeight="1" x14ac:dyDescent="0.2">
      <c r="A67" s="4" t="s">
        <v>457</v>
      </c>
      <c r="B67" s="18" t="str">
        <f>HYPERLINK("https://gardenstreet.ru/gortenziya-metelchataya-prim-red ", "Гортензия метельчатая Прим Ред")</f>
        <v>Гортензия метельчатая Прим Ред</v>
      </c>
      <c r="C67" s="16" t="s">
        <v>458</v>
      </c>
      <c r="D67" s="16" t="s">
        <v>458</v>
      </c>
      <c r="E67" s="16" t="s">
        <v>458</v>
      </c>
      <c r="F67" s="16" t="s">
        <v>458</v>
      </c>
      <c r="G67" s="4" t="s">
        <v>459</v>
      </c>
      <c r="H67" s="3" t="s">
        <v>460</v>
      </c>
      <c r="I67" s="3" t="s">
        <v>461</v>
      </c>
      <c r="J67" s="3" t="s">
        <v>462</v>
      </c>
      <c r="K67" s="3" t="s">
        <v>463</v>
      </c>
      <c r="L67" s="3" t="s">
        <v>76</v>
      </c>
      <c r="M67" s="20"/>
      <c r="N67" s="19">
        <f>H67*M67</f>
        <v>0</v>
      </c>
      <c r="O67" s="17" t="s">
        <v>0</v>
      </c>
    </row>
    <row r="68" spans="1:15" ht="12" customHeight="1" x14ac:dyDescent="0.2">
      <c r="A68" s="4" t="s">
        <v>464</v>
      </c>
      <c r="B68" s="18" t="str">
        <f>HYPERLINK("https://gardenstreet.ru/gortenziya-metelchataya-red-velvet ", "Гортензия метельчатая Ред Вельвет")</f>
        <v>Гортензия метельчатая Ред Вельвет</v>
      </c>
      <c r="C68" s="16" t="s">
        <v>465</v>
      </c>
      <c r="D68" s="16" t="s">
        <v>465</v>
      </c>
      <c r="E68" s="16" t="s">
        <v>465</v>
      </c>
      <c r="F68" s="16" t="s">
        <v>465</v>
      </c>
      <c r="G68" s="4" t="s">
        <v>466</v>
      </c>
      <c r="H68" s="3" t="s">
        <v>467</v>
      </c>
      <c r="I68" s="3" t="s">
        <v>468</v>
      </c>
      <c r="J68" s="3" t="s">
        <v>469</v>
      </c>
      <c r="K68" s="3" t="s">
        <v>470</v>
      </c>
      <c r="L68" s="3" t="s">
        <v>471</v>
      </c>
      <c r="M68" s="20"/>
      <c r="N68" s="19">
        <f>H68*M68</f>
        <v>0</v>
      </c>
      <c r="O68" s="17" t="s">
        <v>0</v>
      </c>
    </row>
    <row r="69" spans="1:15" ht="12" customHeight="1" x14ac:dyDescent="0.2">
      <c r="A69" s="4" t="s">
        <v>472</v>
      </c>
      <c r="B69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69" s="16" t="s">
        <v>473</v>
      </c>
      <c r="D69" s="16" t="s">
        <v>473</v>
      </c>
      <c r="E69" s="16" t="s">
        <v>473</v>
      </c>
      <c r="F69" s="16" t="s">
        <v>473</v>
      </c>
      <c r="G69" s="4" t="s">
        <v>459</v>
      </c>
      <c r="H69" s="3" t="s">
        <v>474</v>
      </c>
      <c r="I69" s="3" t="s">
        <v>475</v>
      </c>
      <c r="J69" s="3" t="s">
        <v>476</v>
      </c>
      <c r="K69" s="3" t="s">
        <v>477</v>
      </c>
      <c r="L69" s="3" t="s">
        <v>478</v>
      </c>
      <c r="M69" s="20"/>
      <c r="N69" s="19">
        <f>H69*M69</f>
        <v>0</v>
      </c>
      <c r="O69" s="17" t="s">
        <v>0</v>
      </c>
    </row>
    <row r="70" spans="1:15" ht="12" customHeight="1" x14ac:dyDescent="0.2">
      <c r="A70" s="4" t="s">
        <v>479</v>
      </c>
      <c r="B70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70" s="16" t="s">
        <v>473</v>
      </c>
      <c r="D70" s="16" t="s">
        <v>473</v>
      </c>
      <c r="E70" s="16" t="s">
        <v>473</v>
      </c>
      <c r="F70" s="16" t="s">
        <v>473</v>
      </c>
      <c r="G70" s="4" t="s">
        <v>363</v>
      </c>
      <c r="H70" s="3" t="s">
        <v>480</v>
      </c>
      <c r="I70" s="3" t="s">
        <v>481</v>
      </c>
      <c r="J70" s="3" t="s">
        <v>482</v>
      </c>
      <c r="K70" s="3" t="s">
        <v>483</v>
      </c>
      <c r="L70" s="3" t="s">
        <v>484</v>
      </c>
      <c r="M70" s="20"/>
      <c r="N70" s="19">
        <f>H70*M70</f>
        <v>0</v>
      </c>
      <c r="O70" s="17" t="s">
        <v>0</v>
      </c>
    </row>
    <row r="71" spans="1:15" ht="12" customHeight="1" x14ac:dyDescent="0.2">
      <c r="A71" s="4" t="s">
        <v>485</v>
      </c>
      <c r="B71" s="18" t="str">
        <f>HYPERLINK("https://gardenstreet.ru/gortenziya-metelchataya-sammer-briz ", "Гортензия метельчатая Саммер Бриз")</f>
        <v>Гортензия метельчатая Саммер Бриз</v>
      </c>
      <c r="C71" s="16" t="s">
        <v>486</v>
      </c>
      <c r="D71" s="16" t="s">
        <v>486</v>
      </c>
      <c r="E71" s="16" t="s">
        <v>486</v>
      </c>
      <c r="F71" s="16" t="s">
        <v>486</v>
      </c>
      <c r="G71" s="4" t="s">
        <v>487</v>
      </c>
      <c r="H71" s="3" t="s">
        <v>488</v>
      </c>
      <c r="I71" s="3" t="s">
        <v>489</v>
      </c>
      <c r="J71" s="3" t="s">
        <v>490</v>
      </c>
      <c r="K71" s="3" t="s">
        <v>491</v>
      </c>
      <c r="L71" s="3" t="s">
        <v>492</v>
      </c>
      <c r="M71" s="20"/>
      <c r="N71" s="19">
        <f>H71*M71</f>
        <v>0</v>
      </c>
      <c r="O71" s="17" t="s">
        <v>0</v>
      </c>
    </row>
    <row r="72" spans="1:15" ht="12" customHeight="1" x14ac:dyDescent="0.2">
      <c r="A72" s="4" t="s">
        <v>493</v>
      </c>
      <c r="B72" s="18" t="str">
        <f>HYPERLINK("https://gardenstreet.ru/gortenziya-metelchataya-sandej-frajz ", "Гортензия метельчатая Сандей Фрайз")</f>
        <v>Гортензия метельчатая Сандей Фрайз</v>
      </c>
      <c r="C72" s="16" t="s">
        <v>494</v>
      </c>
      <c r="D72" s="16" t="s">
        <v>494</v>
      </c>
      <c r="E72" s="16" t="s">
        <v>494</v>
      </c>
      <c r="F72" s="16" t="s">
        <v>494</v>
      </c>
      <c r="G72" s="4" t="s">
        <v>495</v>
      </c>
      <c r="H72" s="3" t="s">
        <v>496</v>
      </c>
      <c r="I72" s="3" t="s">
        <v>497</v>
      </c>
      <c r="J72" s="3" t="s">
        <v>498</v>
      </c>
      <c r="K72" s="3" t="s">
        <v>499</v>
      </c>
      <c r="L72" s="3" t="s">
        <v>500</v>
      </c>
      <c r="M72" s="20"/>
      <c r="N72" s="19">
        <f>H72*M72</f>
        <v>0</v>
      </c>
      <c r="O72" s="17" t="s">
        <v>0</v>
      </c>
    </row>
    <row r="73" spans="1:15" ht="12" customHeight="1" x14ac:dyDescent="0.2">
      <c r="A73" s="4" t="s">
        <v>501</v>
      </c>
      <c r="B73" s="18" t="str">
        <f>HYPERLINK("https://gardenstreet.ru/gortenziya-metelchataya-skajfoll ", "Гортензия метельчатая Скайфолл")</f>
        <v>Гортензия метельчатая Скайфолл</v>
      </c>
      <c r="C73" s="16" t="s">
        <v>502</v>
      </c>
      <c r="D73" s="16" t="s">
        <v>502</v>
      </c>
      <c r="E73" s="16" t="s">
        <v>502</v>
      </c>
      <c r="F73" s="16" t="s">
        <v>502</v>
      </c>
      <c r="G73" s="4" t="s">
        <v>503</v>
      </c>
      <c r="H73" s="3" t="s">
        <v>504</v>
      </c>
      <c r="I73" s="3" t="s">
        <v>505</v>
      </c>
      <c r="J73" s="3" t="s">
        <v>506</v>
      </c>
      <c r="K73" s="3" t="s">
        <v>507</v>
      </c>
      <c r="L73" s="3" t="s">
        <v>508</v>
      </c>
      <c r="M73" s="20"/>
      <c r="N73" s="19">
        <f>H73*M73</f>
        <v>0</v>
      </c>
      <c r="O73" s="17" t="s">
        <v>0</v>
      </c>
    </row>
    <row r="74" spans="1:15" ht="12" customHeight="1" x14ac:dyDescent="0.2">
      <c r="A74" s="4" t="s">
        <v>509</v>
      </c>
      <c r="B74" s="18" t="str">
        <f>HYPERLINK("https://gardenstreet.ru/gortenziya-metelchataya-skajfoll ", "Гортензия метельчатая Скайфолл")</f>
        <v>Гортензия метельчатая Скайфолл</v>
      </c>
      <c r="C74" s="16" t="s">
        <v>502</v>
      </c>
      <c r="D74" s="16" t="s">
        <v>502</v>
      </c>
      <c r="E74" s="16" t="s">
        <v>502</v>
      </c>
      <c r="F74" s="16" t="s">
        <v>502</v>
      </c>
      <c r="G74" s="4" t="s">
        <v>510</v>
      </c>
      <c r="H74" s="3" t="s">
        <v>511</v>
      </c>
      <c r="I74" s="3" t="s">
        <v>512</v>
      </c>
      <c r="J74" s="3" t="s">
        <v>513</v>
      </c>
      <c r="K74" s="3" t="s">
        <v>514</v>
      </c>
      <c r="L74" s="3" t="s">
        <v>515</v>
      </c>
      <c r="M74" s="20"/>
      <c r="N74" s="19">
        <f>H74*M74</f>
        <v>0</v>
      </c>
      <c r="O74" s="17" t="s">
        <v>0</v>
      </c>
    </row>
    <row r="75" spans="1:15" ht="12" customHeight="1" x14ac:dyDescent="0.2">
      <c r="A75" s="4" t="s">
        <v>516</v>
      </c>
      <c r="B75" s="18" t="str">
        <f>HYPERLINK("https://gardenstreet.ru/gortenziya-metelchataya-star-rouz ", "Гортензия метельчатая Стар Роуз")</f>
        <v>Гортензия метельчатая Стар Роуз</v>
      </c>
      <c r="C75" s="16" t="s">
        <v>517</v>
      </c>
      <c r="D75" s="16" t="s">
        <v>517</v>
      </c>
      <c r="E75" s="16" t="s">
        <v>517</v>
      </c>
      <c r="F75" s="16" t="s">
        <v>517</v>
      </c>
      <c r="G75" s="4" t="s">
        <v>518</v>
      </c>
      <c r="H75" s="3" t="s">
        <v>519</v>
      </c>
      <c r="I75" s="3" t="s">
        <v>520</v>
      </c>
      <c r="J75" s="3" t="s">
        <v>521</v>
      </c>
      <c r="K75" s="3" t="s">
        <v>522</v>
      </c>
      <c r="L75" s="3" t="s">
        <v>523</v>
      </c>
      <c r="M75" s="20"/>
      <c r="N75" s="19">
        <f>H75*M75</f>
        <v>0</v>
      </c>
      <c r="O75" s="17" t="s">
        <v>0</v>
      </c>
    </row>
    <row r="76" spans="1:15" ht="12" customHeight="1" x14ac:dyDescent="0.2">
      <c r="A76" s="4" t="s">
        <v>524</v>
      </c>
      <c r="B76" s="18" t="str">
        <f>HYPERLINK("https://gardenstreet.ru/gortenziya-metelchataya-star-rouz ", "Гортензия метельчатая Стар Роуз")</f>
        <v>Гортензия метельчатая Стар Роуз</v>
      </c>
      <c r="C76" s="16" t="s">
        <v>517</v>
      </c>
      <c r="D76" s="16" t="s">
        <v>517</v>
      </c>
      <c r="E76" s="16" t="s">
        <v>517</v>
      </c>
      <c r="F76" s="16" t="s">
        <v>517</v>
      </c>
      <c r="G76" s="4" t="s">
        <v>525</v>
      </c>
      <c r="H76" s="3" t="s">
        <v>526</v>
      </c>
      <c r="I76" s="3" t="s">
        <v>527</v>
      </c>
      <c r="J76" s="3" t="s">
        <v>528</v>
      </c>
      <c r="K76" s="3" t="s">
        <v>529</v>
      </c>
      <c r="L76" s="3" t="s">
        <v>530</v>
      </c>
      <c r="M76" s="20"/>
      <c r="N76" s="19">
        <f>H76*M76</f>
        <v>0</v>
      </c>
      <c r="O76" s="17" t="s">
        <v>0</v>
      </c>
    </row>
    <row r="77" spans="1:15" ht="12" customHeight="1" x14ac:dyDescent="0.2">
      <c r="A77" s="4" t="s">
        <v>531</v>
      </c>
      <c r="B77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7" s="16" t="s">
        <v>532</v>
      </c>
      <c r="D77" s="16" t="s">
        <v>532</v>
      </c>
      <c r="E77" s="16" t="s">
        <v>532</v>
      </c>
      <c r="F77" s="16" t="s">
        <v>532</v>
      </c>
      <c r="G77" s="4" t="s">
        <v>533</v>
      </c>
      <c r="H77" s="3" t="s">
        <v>534</v>
      </c>
      <c r="I77" s="3" t="s">
        <v>535</v>
      </c>
      <c r="J77" s="3" t="s">
        <v>536</v>
      </c>
      <c r="K77" s="3" t="s">
        <v>537</v>
      </c>
      <c r="L77" s="3" t="s">
        <v>538</v>
      </c>
      <c r="M77" s="20"/>
      <c r="N77" s="19">
        <f>H77*M77</f>
        <v>0</v>
      </c>
      <c r="O77" s="17" t="s">
        <v>0</v>
      </c>
    </row>
    <row r="78" spans="1:15" ht="12" customHeight="1" x14ac:dyDescent="0.2">
      <c r="A78" s="4" t="s">
        <v>539</v>
      </c>
      <c r="B78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8" s="16" t="s">
        <v>532</v>
      </c>
      <c r="D78" s="16" t="s">
        <v>532</v>
      </c>
      <c r="E78" s="16" t="s">
        <v>532</v>
      </c>
      <c r="F78" s="16" t="s">
        <v>532</v>
      </c>
      <c r="G78" s="4" t="s">
        <v>540</v>
      </c>
      <c r="H78" s="3" t="s">
        <v>72</v>
      </c>
      <c r="I78" s="3" t="s">
        <v>541</v>
      </c>
      <c r="J78" s="3" t="s">
        <v>542</v>
      </c>
      <c r="K78" s="3" t="s">
        <v>543</v>
      </c>
      <c r="L78" s="3" t="s">
        <v>544</v>
      </c>
      <c r="M78" s="20"/>
      <c r="N78" s="19">
        <f>H78*M78</f>
        <v>0</v>
      </c>
      <c r="O78" s="17" t="s">
        <v>0</v>
      </c>
    </row>
    <row r="79" spans="1:15" ht="12" customHeight="1" x14ac:dyDescent="0.2">
      <c r="A79" s="4" t="s">
        <v>545</v>
      </c>
      <c r="B79" s="18" t="str">
        <f>HYPERLINK("https://gardenstreet.ru/gortenziya-metelchataya-tach-of-pink ", "Гортензия метельчатая Тач оф Пинк")</f>
        <v>Гортензия метельчатая Тач оф Пинк</v>
      </c>
      <c r="C79" s="16" t="s">
        <v>546</v>
      </c>
      <c r="D79" s="16" t="s">
        <v>546</v>
      </c>
      <c r="E79" s="16" t="s">
        <v>546</v>
      </c>
      <c r="F79" s="16" t="s">
        <v>546</v>
      </c>
      <c r="G79" s="4" t="s">
        <v>547</v>
      </c>
      <c r="H79" s="3" t="s">
        <v>280</v>
      </c>
      <c r="I79" s="3" t="s">
        <v>548</v>
      </c>
      <c r="J79" s="3" t="s">
        <v>549</v>
      </c>
      <c r="K79" s="3" t="s">
        <v>75</v>
      </c>
      <c r="L79" s="3" t="s">
        <v>550</v>
      </c>
      <c r="M79" s="20"/>
      <c r="N79" s="19">
        <f>H79*M79</f>
        <v>0</v>
      </c>
      <c r="O79" s="17" t="s">
        <v>0</v>
      </c>
    </row>
    <row r="80" spans="1:15" ht="12" customHeight="1" x14ac:dyDescent="0.2">
      <c r="A80" s="4" t="s">
        <v>551</v>
      </c>
      <c r="B80" s="18" t="str">
        <f>HYPERLINK("https://gardenstreet.ru/gortenziya-metelchataya-fantom ", "Гортензия метельчатая Фантом")</f>
        <v>Гортензия метельчатая Фантом</v>
      </c>
      <c r="C80" s="16" t="s">
        <v>552</v>
      </c>
      <c r="D80" s="16" t="s">
        <v>552</v>
      </c>
      <c r="E80" s="16" t="s">
        <v>552</v>
      </c>
      <c r="F80" s="16" t="s">
        <v>552</v>
      </c>
      <c r="G80" s="4" t="s">
        <v>363</v>
      </c>
      <c r="H80" s="3" t="s">
        <v>553</v>
      </c>
      <c r="I80" s="3" t="s">
        <v>554</v>
      </c>
      <c r="J80" s="3" t="s">
        <v>555</v>
      </c>
      <c r="K80" s="3" t="s">
        <v>556</v>
      </c>
      <c r="L80" s="3" t="s">
        <v>557</v>
      </c>
      <c r="M80" s="20"/>
      <c r="N80" s="19">
        <f>H80*M80</f>
        <v>0</v>
      </c>
      <c r="O80" s="17" t="s">
        <v>0</v>
      </c>
    </row>
    <row r="81" spans="1:15" ht="12" customHeight="1" x14ac:dyDescent="0.2">
      <c r="A81" s="4" t="s">
        <v>558</v>
      </c>
      <c r="B81" s="18" t="str">
        <f>HYPERLINK("https://gardenstreet.ru/gortenziya-metelchataya-frajz-melba ", "Гортензия метельчатая Фрайз Мельба")</f>
        <v>Гортензия метельчатая Фрайз Мельба</v>
      </c>
      <c r="C81" s="16" t="s">
        <v>559</v>
      </c>
      <c r="D81" s="16" t="s">
        <v>559</v>
      </c>
      <c r="E81" s="16" t="s">
        <v>559</v>
      </c>
      <c r="F81" s="16" t="s">
        <v>559</v>
      </c>
      <c r="G81" s="4" t="s">
        <v>560</v>
      </c>
      <c r="H81" s="3" t="s">
        <v>561</v>
      </c>
      <c r="I81" s="3" t="s">
        <v>562</v>
      </c>
      <c r="J81" s="3" t="s">
        <v>438</v>
      </c>
      <c r="K81" s="3" t="s">
        <v>563</v>
      </c>
      <c r="L81" s="3" t="s">
        <v>564</v>
      </c>
      <c r="M81" s="20"/>
      <c r="N81" s="19">
        <f>H81*M81</f>
        <v>0</v>
      </c>
      <c r="O81" s="17" t="s">
        <v>0</v>
      </c>
    </row>
    <row r="82" spans="1:15" ht="12" customHeight="1" x14ac:dyDescent="0.2">
      <c r="A82" s="4" t="s">
        <v>565</v>
      </c>
      <c r="B82" s="18" t="str">
        <f>HYPERLINK("https://gardenstreet.ru/gortenziya-metelchataya-shugar-rash ", "Гортензия метельчатая Шугар Раш")</f>
        <v>Гортензия метельчатая Шугар Раш</v>
      </c>
      <c r="C82" s="16" t="s">
        <v>566</v>
      </c>
      <c r="D82" s="16" t="s">
        <v>566</v>
      </c>
      <c r="E82" s="16" t="s">
        <v>566</v>
      </c>
      <c r="F82" s="16" t="s">
        <v>566</v>
      </c>
      <c r="G82" s="4" t="s">
        <v>567</v>
      </c>
      <c r="H82" s="3" t="s">
        <v>568</v>
      </c>
      <c r="I82" s="3" t="s">
        <v>569</v>
      </c>
      <c r="J82" s="3" t="s">
        <v>570</v>
      </c>
      <c r="K82" s="3" t="s">
        <v>571</v>
      </c>
      <c r="L82" s="3" t="s">
        <v>572</v>
      </c>
      <c r="M82" s="20"/>
      <c r="N82" s="19">
        <f>H82*M82</f>
        <v>0</v>
      </c>
      <c r="O82" s="17" t="s">
        <v>0</v>
      </c>
    </row>
    <row r="83" spans="1:15" ht="12" customHeight="1" x14ac:dyDescent="0.2">
      <c r="A83" s="4" t="s">
        <v>573</v>
      </c>
      <c r="B83" s="18" t="str">
        <f>HYPERLINK("https://gardenstreet.ru/gortenziya-metelchataya-shugar-rash ", "Гортензия метельчатая Шугар Раш")</f>
        <v>Гортензия метельчатая Шугар Раш</v>
      </c>
      <c r="C83" s="16" t="s">
        <v>574</v>
      </c>
      <c r="D83" s="16" t="s">
        <v>574</v>
      </c>
      <c r="E83" s="16" t="s">
        <v>574</v>
      </c>
      <c r="F83" s="16" t="s">
        <v>574</v>
      </c>
      <c r="G83" s="4" t="s">
        <v>575</v>
      </c>
      <c r="H83" s="3" t="s">
        <v>576</v>
      </c>
      <c r="I83" s="3" t="s">
        <v>577</v>
      </c>
      <c r="J83" s="3" t="s">
        <v>578</v>
      </c>
      <c r="K83" s="3" t="s">
        <v>447</v>
      </c>
      <c r="L83" s="3" t="s">
        <v>579</v>
      </c>
      <c r="M83" s="20"/>
      <c r="N83" s="19">
        <f>H83*M83</f>
        <v>0</v>
      </c>
      <c r="O83" s="17" t="s">
        <v>0</v>
      </c>
    </row>
    <row r="84" spans="1:15" ht="12" customHeight="1" x14ac:dyDescent="0.2">
      <c r="A84" s="4" t="s">
        <v>580</v>
      </c>
      <c r="B84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4" s="16" t="s">
        <v>581</v>
      </c>
      <c r="D84" s="16" t="s">
        <v>581</v>
      </c>
      <c r="E84" s="16" t="s">
        <v>581</v>
      </c>
      <c r="F84" s="16" t="s">
        <v>581</v>
      </c>
      <c r="G84" s="4" t="s">
        <v>582</v>
      </c>
      <c r="H84" s="3" t="s">
        <v>583</v>
      </c>
      <c r="I84" s="3" t="s">
        <v>584</v>
      </c>
      <c r="J84" s="3" t="s">
        <v>536</v>
      </c>
      <c r="K84" s="3" t="s">
        <v>585</v>
      </c>
      <c r="L84" s="3" t="s">
        <v>586</v>
      </c>
      <c r="M84" s="20"/>
      <c r="N84" s="19">
        <f>H84*M84</f>
        <v>0</v>
      </c>
      <c r="O84" s="17" t="s">
        <v>0</v>
      </c>
    </row>
    <row r="85" spans="1:15" ht="12" customHeight="1" x14ac:dyDescent="0.2">
      <c r="A85" s="4" t="s">
        <v>587</v>
      </c>
      <c r="B85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5" s="16" t="s">
        <v>588</v>
      </c>
      <c r="D85" s="16" t="s">
        <v>588</v>
      </c>
      <c r="E85" s="16" t="s">
        <v>588</v>
      </c>
      <c r="F85" s="16" t="s">
        <v>588</v>
      </c>
      <c r="G85" s="4" t="s">
        <v>589</v>
      </c>
      <c r="H85" s="3" t="s">
        <v>590</v>
      </c>
      <c r="I85" s="3" t="s">
        <v>591</v>
      </c>
      <c r="J85" s="3" t="s">
        <v>592</v>
      </c>
      <c r="K85" s="3" t="s">
        <v>593</v>
      </c>
      <c r="L85" s="3" t="s">
        <v>594</v>
      </c>
      <c r="M85" s="20"/>
      <c r="N85" s="19">
        <f>H85*M85</f>
        <v>0</v>
      </c>
      <c r="O85" s="17" t="s">
        <v>0</v>
      </c>
    </row>
    <row r="86" spans="1:15" ht="10.5" customHeight="1" x14ac:dyDescent="0.2"/>
    <row r="87" spans="1:15" ht="14.25" customHeight="1" x14ac:dyDescent="0.2">
      <c r="A87" s="13" t="s">
        <v>595</v>
      </c>
      <c r="B87" s="13" t="s">
        <v>595</v>
      </c>
      <c r="C87" s="13" t="s">
        <v>595</v>
      </c>
      <c r="D87" s="13" t="s">
        <v>595</v>
      </c>
      <c r="E87" s="13" t="s">
        <v>595</v>
      </c>
      <c r="F87" s="13" t="s">
        <v>595</v>
      </c>
      <c r="G87" s="13" t="s">
        <v>595</v>
      </c>
      <c r="H87" s="13" t="s">
        <v>595</v>
      </c>
      <c r="I87" s="13" t="s">
        <v>595</v>
      </c>
      <c r="J87" s="13" t="s">
        <v>595</v>
      </c>
      <c r="K87" s="13" t="s">
        <v>595</v>
      </c>
      <c r="L87" s="13" t="s">
        <v>595</v>
      </c>
      <c r="M87" s="13" t="s">
        <v>595</v>
      </c>
      <c r="N87" s="13" t="s">
        <v>595</v>
      </c>
      <c r="O87" s="13" t="s">
        <v>595</v>
      </c>
    </row>
    <row r="88" spans="1:15" ht="22.9" customHeight="1" x14ac:dyDescent="0.2">
      <c r="A88" s="1" t="s">
        <v>596</v>
      </c>
      <c r="B88" s="14" t="s">
        <v>597</v>
      </c>
      <c r="C88" s="14" t="s">
        <v>597</v>
      </c>
      <c r="D88" s="14" t="s">
        <v>597</v>
      </c>
      <c r="E88" s="14" t="s">
        <v>597</v>
      </c>
      <c r="F88" s="14" t="s">
        <v>597</v>
      </c>
      <c r="G88" s="2" t="s">
        <v>598</v>
      </c>
      <c r="H88" s="1" t="s">
        <v>599</v>
      </c>
      <c r="I88" s="1" t="s">
        <v>600</v>
      </c>
      <c r="J88" s="1" t="s">
        <v>601</v>
      </c>
      <c r="K88" s="1" t="s">
        <v>602</v>
      </c>
      <c r="L88" s="1" t="s">
        <v>603</v>
      </c>
      <c r="M88" s="1" t="s">
        <v>604</v>
      </c>
      <c r="N88" s="15" t="s">
        <v>605</v>
      </c>
      <c r="O88" s="15" t="s">
        <v>605</v>
      </c>
    </row>
    <row r="89" spans="1:15" ht="12" customHeight="1" x14ac:dyDescent="0.2">
      <c r="A89" s="4" t="s">
        <v>606</v>
      </c>
      <c r="B89" s="18" t="str">
        <f>HYPERLINK("https://gardenstreet.ru/deren-belyy-ayvori-khalo ", "Дерен белый Айвори Хало")</f>
        <v>Дерен белый Айвори Хало</v>
      </c>
      <c r="C89" s="16" t="s">
        <v>607</v>
      </c>
      <c r="D89" s="16" t="s">
        <v>608</v>
      </c>
      <c r="E89" s="16" t="s">
        <v>609</v>
      </c>
      <c r="F89" s="16" t="s">
        <v>610</v>
      </c>
      <c r="G89" s="4" t="s">
        <v>611</v>
      </c>
      <c r="H89" s="3" t="s">
        <v>612</v>
      </c>
      <c r="I89" s="3" t="s">
        <v>613</v>
      </c>
      <c r="J89" s="3" t="s">
        <v>614</v>
      </c>
      <c r="K89" s="3" t="s">
        <v>615</v>
      </c>
      <c r="L89" s="3" t="s">
        <v>616</v>
      </c>
      <c r="M89" s="20"/>
      <c r="N89" s="19">
        <f>H89*M89</f>
        <v>0</v>
      </c>
      <c r="O89" s="17" t="s">
        <v>0</v>
      </c>
    </row>
    <row r="90" spans="1:15" ht="12" customHeight="1" x14ac:dyDescent="0.2">
      <c r="A90" s="4" t="s">
        <v>617</v>
      </c>
      <c r="B90" s="18" t="str">
        <f>HYPERLINK("https://gardenstreet.ru/deren-belyy-ayvori-khalo ", "Дерен белый Айвори Хало")</f>
        <v>Дерен белый Айвори Хало</v>
      </c>
      <c r="C90" s="16" t="s">
        <v>619</v>
      </c>
      <c r="D90" s="16" t="s">
        <v>620</v>
      </c>
      <c r="E90" s="16" t="s">
        <v>618</v>
      </c>
      <c r="F90" s="16" t="s">
        <v>618</v>
      </c>
      <c r="G90" s="4" t="s">
        <v>621</v>
      </c>
      <c r="H90" s="3" t="s">
        <v>622</v>
      </c>
      <c r="I90" s="3" t="s">
        <v>623</v>
      </c>
      <c r="J90" s="3" t="s">
        <v>624</v>
      </c>
      <c r="K90" s="3" t="s">
        <v>625</v>
      </c>
      <c r="L90" s="3" t="s">
        <v>626</v>
      </c>
      <c r="M90" s="20"/>
      <c r="N90" s="19">
        <f>H90*M90</f>
        <v>0</v>
      </c>
      <c r="O90" s="17" t="s">
        <v>0</v>
      </c>
    </row>
    <row r="91" spans="1:15" ht="12" customHeight="1" x14ac:dyDescent="0.2">
      <c r="A91" s="4" t="s">
        <v>627</v>
      </c>
      <c r="B91" s="18" t="str">
        <f>HYPERLINK("https://gardenstreet.ru/deren-belyj-aurea ", "Дерен белый Ауреа")</f>
        <v>Дерен белый Ауреа</v>
      </c>
      <c r="C91" s="16" t="s">
        <v>628</v>
      </c>
      <c r="D91" s="16" t="s">
        <v>628</v>
      </c>
      <c r="E91" s="16" t="s">
        <v>628</v>
      </c>
      <c r="F91" s="16" t="s">
        <v>628</v>
      </c>
      <c r="G91" s="4" t="s">
        <v>629</v>
      </c>
      <c r="H91" s="3" t="s">
        <v>630</v>
      </c>
      <c r="I91" s="3" t="s">
        <v>631</v>
      </c>
      <c r="J91" s="3" t="s">
        <v>632</v>
      </c>
      <c r="K91" s="3" t="s">
        <v>633</v>
      </c>
      <c r="L91" s="3" t="s">
        <v>634</v>
      </c>
      <c r="M91" s="20"/>
      <c r="N91" s="19">
        <f>H91*M91</f>
        <v>0</v>
      </c>
      <c r="O91" s="17" t="s">
        <v>0</v>
      </c>
    </row>
    <row r="92" spans="1:15" ht="12" customHeight="1" x14ac:dyDescent="0.2">
      <c r="A92" s="4" t="s">
        <v>635</v>
      </c>
      <c r="B92" s="18" t="str">
        <f>HYPERLINK("https://gardenstreet.ru/deren-belyj-krim-kreker ", "Дерен белый Крим Крекер")</f>
        <v>Дерен белый Крим Крекер</v>
      </c>
      <c r="C92" s="16" t="s">
        <v>636</v>
      </c>
      <c r="D92" s="16" t="s">
        <v>636</v>
      </c>
      <c r="E92" s="16" t="s">
        <v>636</v>
      </c>
      <c r="F92" s="16" t="s">
        <v>636</v>
      </c>
      <c r="G92" s="4" t="s">
        <v>637</v>
      </c>
      <c r="H92" s="3" t="s">
        <v>638</v>
      </c>
      <c r="I92" s="3" t="s">
        <v>639</v>
      </c>
      <c r="J92" s="3" t="s">
        <v>640</v>
      </c>
      <c r="K92" s="3" t="s">
        <v>641</v>
      </c>
      <c r="L92" s="3" t="s">
        <v>642</v>
      </c>
      <c r="M92" s="20"/>
      <c r="N92" s="19">
        <f>H92*M92</f>
        <v>0</v>
      </c>
      <c r="O92" s="17" t="s">
        <v>0</v>
      </c>
    </row>
    <row r="93" spans="1:15" ht="12" customHeight="1" x14ac:dyDescent="0.2">
      <c r="A93" s="4" t="s">
        <v>643</v>
      </c>
      <c r="B93" s="18" t="str">
        <f>HYPERLINK("https://gardenstreet.ru/deren-belyy-mirakl ", "Дерен белый Миракл")</f>
        <v>Дерен белый Миракл</v>
      </c>
      <c r="C93" s="16" t="s">
        <v>645</v>
      </c>
      <c r="D93" s="16" t="s">
        <v>646</v>
      </c>
      <c r="E93" s="16" t="s">
        <v>644</v>
      </c>
      <c r="F93" s="16" t="s">
        <v>644</v>
      </c>
      <c r="G93" s="4" t="s">
        <v>647</v>
      </c>
      <c r="H93" s="3" t="s">
        <v>648</v>
      </c>
      <c r="I93" s="3" t="s">
        <v>649</v>
      </c>
      <c r="J93" s="3" t="s">
        <v>650</v>
      </c>
      <c r="K93" s="3" t="s">
        <v>651</v>
      </c>
      <c r="L93" s="3" t="s">
        <v>652</v>
      </c>
      <c r="M93" s="20"/>
      <c r="N93" s="19">
        <f>H93*M93</f>
        <v>0</v>
      </c>
      <c r="O93" s="17" t="s">
        <v>0</v>
      </c>
    </row>
    <row r="94" spans="1:15" ht="12" customHeight="1" x14ac:dyDescent="0.2">
      <c r="A94" s="4" t="s">
        <v>653</v>
      </c>
      <c r="B94" s="18" t="str">
        <f>HYPERLINK("https://gardenstreet.ru/deren-belyj-red-gnom ", "Дерен белый Ред Гном")</f>
        <v>Дерен белый Ред Гном</v>
      </c>
      <c r="C94" s="16" t="s">
        <v>654</v>
      </c>
      <c r="D94" s="16" t="s">
        <v>654</v>
      </c>
      <c r="E94" s="16" t="s">
        <v>654</v>
      </c>
      <c r="F94" s="16" t="s">
        <v>654</v>
      </c>
      <c r="G94" s="4" t="s">
        <v>655</v>
      </c>
      <c r="H94" s="3" t="s">
        <v>463</v>
      </c>
      <c r="I94" s="3" t="s">
        <v>656</v>
      </c>
      <c r="J94" s="3" t="s">
        <v>657</v>
      </c>
      <c r="K94" s="3" t="s">
        <v>658</v>
      </c>
      <c r="L94" s="3" t="s">
        <v>659</v>
      </c>
      <c r="M94" s="20"/>
      <c r="N94" s="19">
        <f>H94*M94</f>
        <v>0</v>
      </c>
      <c r="O94" s="17" t="s">
        <v>0</v>
      </c>
    </row>
    <row r="95" spans="1:15" ht="12" customHeight="1" x14ac:dyDescent="0.2">
      <c r="A95" s="4" t="s">
        <v>660</v>
      </c>
      <c r="B95" s="18" t="str">
        <f>HYPERLINK("https://gardenstreet.ru/deren-belyj-red-gnom ", "Дерен белый Ред Гном")</f>
        <v>Дерен белый Ред Гном</v>
      </c>
      <c r="C95" s="16" t="s">
        <v>661</v>
      </c>
      <c r="D95" s="16" t="s">
        <v>661</v>
      </c>
      <c r="E95" s="16" t="s">
        <v>661</v>
      </c>
      <c r="F95" s="16" t="s">
        <v>661</v>
      </c>
      <c r="G95" s="4" t="s">
        <v>662</v>
      </c>
      <c r="H95" s="3" t="s">
        <v>663</v>
      </c>
      <c r="I95" s="3" t="s">
        <v>664</v>
      </c>
      <c r="J95" s="3" t="s">
        <v>665</v>
      </c>
      <c r="K95" s="3" t="s">
        <v>666</v>
      </c>
      <c r="L95" s="3" t="s">
        <v>667</v>
      </c>
      <c r="M95" s="20"/>
      <c r="N95" s="19">
        <f>H95*M95</f>
        <v>0</v>
      </c>
      <c r="O95" s="17" t="s">
        <v>0</v>
      </c>
    </row>
    <row r="96" spans="1:15" ht="12" customHeight="1" x14ac:dyDescent="0.2">
      <c r="A96" s="4" t="s">
        <v>668</v>
      </c>
      <c r="B96" s="18" t="str">
        <f>HYPERLINK("https://gardenstreet.ru/deren-belyj-siberian-perls ", "Дерен белый Сибериан Перлс")</f>
        <v>Дерен белый Сибериан Перлс</v>
      </c>
      <c r="C96" s="16" t="s">
        <v>669</v>
      </c>
      <c r="D96" s="16" t="s">
        <v>669</v>
      </c>
      <c r="E96" s="16" t="s">
        <v>669</v>
      </c>
      <c r="F96" s="16" t="s">
        <v>669</v>
      </c>
      <c r="G96" s="4" t="s">
        <v>670</v>
      </c>
      <c r="H96" s="3" t="s">
        <v>671</v>
      </c>
      <c r="I96" s="3" t="s">
        <v>672</v>
      </c>
      <c r="J96" s="3" t="s">
        <v>673</v>
      </c>
      <c r="K96" s="3" t="s">
        <v>674</v>
      </c>
      <c r="L96" s="3" t="s">
        <v>675</v>
      </c>
      <c r="M96" s="20"/>
      <c r="N96" s="19">
        <f>H96*M96</f>
        <v>0</v>
      </c>
      <c r="O96" s="17" t="s">
        <v>0</v>
      </c>
    </row>
    <row r="97" spans="1:15" ht="12" customHeight="1" x14ac:dyDescent="0.2">
      <c r="A97" s="4" t="s">
        <v>676</v>
      </c>
      <c r="B97" s="18" t="str">
        <f>HYPERLINK("https://gardenstreet.ru/deren-belyj-sibirika ", "Дерен белый Сибирика")</f>
        <v>Дерен белый Сибирика</v>
      </c>
      <c r="C97" s="16" t="s">
        <v>677</v>
      </c>
      <c r="D97" s="16" t="s">
        <v>677</v>
      </c>
      <c r="E97" s="16" t="s">
        <v>677</v>
      </c>
      <c r="F97" s="16" t="s">
        <v>677</v>
      </c>
      <c r="G97" s="4" t="s">
        <v>662</v>
      </c>
      <c r="H97" s="3" t="s">
        <v>678</v>
      </c>
      <c r="I97" s="3" t="s">
        <v>679</v>
      </c>
      <c r="J97" s="3" t="s">
        <v>680</v>
      </c>
      <c r="K97" s="3" t="s">
        <v>681</v>
      </c>
      <c r="L97" s="3" t="s">
        <v>682</v>
      </c>
      <c r="M97" s="20"/>
      <c r="N97" s="19">
        <f>H97*M97</f>
        <v>0</v>
      </c>
      <c r="O97" s="17" t="s">
        <v>0</v>
      </c>
    </row>
    <row r="98" spans="1:15" ht="12" customHeight="1" x14ac:dyDescent="0.2">
      <c r="A98" s="4" t="s">
        <v>683</v>
      </c>
      <c r="B98" s="18" t="str">
        <f>HYPERLINK("https://gardenstreet.ru/deren-belyj-ehlegantissima ", "Дерен белый Элегантиссима")</f>
        <v>Дерен белый Элегантиссима</v>
      </c>
      <c r="C98" s="16" t="s">
        <v>685</v>
      </c>
      <c r="D98" s="16" t="s">
        <v>686</v>
      </c>
      <c r="E98" s="16" t="s">
        <v>687</v>
      </c>
      <c r="F98" s="16" t="s">
        <v>684</v>
      </c>
      <c r="G98" s="4" t="s">
        <v>688</v>
      </c>
      <c r="H98" s="3" t="s">
        <v>689</v>
      </c>
      <c r="I98" s="3" t="s">
        <v>690</v>
      </c>
      <c r="J98" s="3" t="s">
        <v>691</v>
      </c>
      <c r="K98" s="3" t="s">
        <v>692</v>
      </c>
      <c r="L98" s="3" t="s">
        <v>693</v>
      </c>
      <c r="M98" s="20"/>
      <c r="N98" s="19">
        <f>H98*M98</f>
        <v>0</v>
      </c>
      <c r="O98" s="17" t="s">
        <v>0</v>
      </c>
    </row>
    <row r="99" spans="1:15" ht="12" customHeight="1" x14ac:dyDescent="0.2">
      <c r="A99" s="4" t="s">
        <v>694</v>
      </c>
      <c r="B99" s="18" t="str">
        <f>HYPERLINK("https://gardenstreet.ru/deren-belyj-ehlegantissima ", "Дерен белый Элегантиссима")</f>
        <v>Дерен белый Элегантиссима</v>
      </c>
      <c r="C99" s="16" t="s">
        <v>684</v>
      </c>
      <c r="D99" s="16" t="s">
        <v>684</v>
      </c>
      <c r="E99" s="16" t="s">
        <v>684</v>
      </c>
      <c r="F99" s="16" t="s">
        <v>684</v>
      </c>
      <c r="G99" s="4" t="s">
        <v>695</v>
      </c>
      <c r="H99" s="3" t="s">
        <v>696</v>
      </c>
      <c r="I99" s="3" t="s">
        <v>697</v>
      </c>
      <c r="J99" s="3" t="s">
        <v>698</v>
      </c>
      <c r="K99" s="3" t="s">
        <v>699</v>
      </c>
      <c r="L99" s="3" t="s">
        <v>700</v>
      </c>
      <c r="M99" s="20"/>
      <c r="N99" s="19">
        <f>H99*M99</f>
        <v>0</v>
      </c>
      <c r="O99" s="17" t="s">
        <v>0</v>
      </c>
    </row>
    <row r="100" spans="1:15" ht="12" customHeight="1" x14ac:dyDescent="0.2">
      <c r="A100" s="4" t="s">
        <v>701</v>
      </c>
      <c r="B100" s="18" t="str">
        <f>HYPERLINK("https://gardenstreet.ru/deren-belyj-ehlegantissima ", "Дерен белый Элегантиссима")</f>
        <v>Дерен белый Элегантиссима</v>
      </c>
      <c r="C100" s="16" t="s">
        <v>702</v>
      </c>
      <c r="D100" s="16" t="s">
        <v>702</v>
      </c>
      <c r="E100" s="16" t="s">
        <v>702</v>
      </c>
      <c r="F100" s="16" t="s">
        <v>702</v>
      </c>
      <c r="G100" s="4" t="s">
        <v>703</v>
      </c>
      <c r="H100" s="3" t="s">
        <v>704</v>
      </c>
      <c r="I100" s="3" t="s">
        <v>705</v>
      </c>
      <c r="J100" s="3" t="s">
        <v>706</v>
      </c>
      <c r="K100" s="3" t="s">
        <v>707</v>
      </c>
      <c r="L100" s="3" t="s">
        <v>708</v>
      </c>
      <c r="M100" s="20"/>
      <c r="N100" s="19">
        <f>H100*M100</f>
        <v>0</v>
      </c>
      <c r="O100" s="17" t="s">
        <v>0</v>
      </c>
    </row>
    <row r="101" spans="1:15" ht="12" customHeight="1" x14ac:dyDescent="0.2">
      <c r="A101" s="4" t="s">
        <v>709</v>
      </c>
      <c r="B101" s="18" t="str">
        <f>HYPERLINK("https://gardenstreet.ru/deren-otpryskovyj-kelsej ", "Дерен отпрысковый Келсей")</f>
        <v>Дерен отпрысковый Келсей</v>
      </c>
      <c r="C101" s="16" t="s">
        <v>710</v>
      </c>
      <c r="D101" s="16" t="s">
        <v>710</v>
      </c>
      <c r="E101" s="16" t="s">
        <v>710</v>
      </c>
      <c r="F101" s="16" t="s">
        <v>710</v>
      </c>
      <c r="G101" s="4" t="s">
        <v>711</v>
      </c>
      <c r="H101" s="3" t="s">
        <v>712</v>
      </c>
      <c r="I101" s="3" t="s">
        <v>713</v>
      </c>
      <c r="J101" s="3" t="s">
        <v>714</v>
      </c>
      <c r="K101" s="3" t="s">
        <v>715</v>
      </c>
      <c r="L101" s="3" t="s">
        <v>716</v>
      </c>
      <c r="M101" s="20"/>
      <c r="N101" s="19">
        <f>H101*M101</f>
        <v>0</v>
      </c>
      <c r="O101" s="17" t="s">
        <v>0</v>
      </c>
    </row>
    <row r="102" spans="1:15" ht="9" customHeight="1" x14ac:dyDescent="0.2"/>
    <row r="103" spans="1:15" ht="14.25" customHeight="1" x14ac:dyDescent="0.2">
      <c r="A103" s="13" t="s">
        <v>717</v>
      </c>
      <c r="B103" s="13" t="s">
        <v>717</v>
      </c>
      <c r="C103" s="13" t="s">
        <v>717</v>
      </c>
      <c r="D103" s="13" t="s">
        <v>717</v>
      </c>
      <c r="E103" s="13" t="s">
        <v>717</v>
      </c>
      <c r="F103" s="13" t="s">
        <v>717</v>
      </c>
      <c r="G103" s="13" t="s">
        <v>717</v>
      </c>
      <c r="H103" s="13" t="s">
        <v>717</v>
      </c>
      <c r="I103" s="13" t="s">
        <v>717</v>
      </c>
      <c r="J103" s="13" t="s">
        <v>717</v>
      </c>
      <c r="K103" s="13" t="s">
        <v>717</v>
      </c>
      <c r="L103" s="13" t="s">
        <v>717</v>
      </c>
      <c r="M103" s="13" t="s">
        <v>717</v>
      </c>
      <c r="N103" s="13" t="s">
        <v>717</v>
      </c>
      <c r="O103" s="13" t="s">
        <v>717</v>
      </c>
    </row>
    <row r="104" spans="1:15" ht="22.9" customHeight="1" x14ac:dyDescent="0.2">
      <c r="A104" s="1" t="s">
        <v>718</v>
      </c>
      <c r="B104" s="14" t="s">
        <v>719</v>
      </c>
      <c r="C104" s="14" t="s">
        <v>719</v>
      </c>
      <c r="D104" s="14" t="s">
        <v>719</v>
      </c>
      <c r="E104" s="14" t="s">
        <v>719</v>
      </c>
      <c r="F104" s="14" t="s">
        <v>719</v>
      </c>
      <c r="G104" s="2" t="s">
        <v>720</v>
      </c>
      <c r="H104" s="1" t="s">
        <v>721</v>
      </c>
      <c r="I104" s="1" t="s">
        <v>722</v>
      </c>
      <c r="J104" s="1" t="s">
        <v>723</v>
      </c>
      <c r="K104" s="1" t="s">
        <v>724</v>
      </c>
      <c r="L104" s="1" t="s">
        <v>725</v>
      </c>
      <c r="M104" s="1" t="s">
        <v>726</v>
      </c>
      <c r="N104" s="15" t="s">
        <v>727</v>
      </c>
      <c r="O104" s="15" t="s">
        <v>727</v>
      </c>
    </row>
    <row r="105" spans="1:15" ht="12" customHeight="1" x14ac:dyDescent="0.2">
      <c r="A105" s="4" t="s">
        <v>728</v>
      </c>
      <c r="B105" s="18" t="str">
        <f>HYPERLINK("https://gardenstreet.ru/zhimolost-sedobnaya-zolushka ", "Жимолость съедобная Золушка")</f>
        <v>Жимолость съедобная Золушка</v>
      </c>
      <c r="C105" s="16" t="s">
        <v>729</v>
      </c>
      <c r="D105" s="16" t="s">
        <v>730</v>
      </c>
      <c r="E105" s="16" t="s">
        <v>731</v>
      </c>
      <c r="F105" s="16" t="s">
        <v>732</v>
      </c>
      <c r="G105" s="4" t="s">
        <v>733</v>
      </c>
      <c r="H105" s="3" t="s">
        <v>734</v>
      </c>
      <c r="I105" s="3" t="s">
        <v>735</v>
      </c>
      <c r="J105" s="3" t="s">
        <v>736</v>
      </c>
      <c r="K105" s="3" t="s">
        <v>737</v>
      </c>
      <c r="L105" s="3" t="s">
        <v>738</v>
      </c>
      <c r="M105" s="20"/>
      <c r="N105" s="19">
        <f>H105*M105</f>
        <v>0</v>
      </c>
      <c r="O105" s="17" t="s">
        <v>0</v>
      </c>
    </row>
    <row r="106" spans="1:15" ht="12" customHeight="1" x14ac:dyDescent="0.2">
      <c r="A106" s="4" t="s">
        <v>739</v>
      </c>
      <c r="B106" s="18" t="str">
        <f>HYPERLINK("https://gardenstreet.ru/zhimolost-sedobnaya-petr-pervyy ", "Жимолость съедобная Петр Первый")</f>
        <v>Жимолость съедобная Петр Первый</v>
      </c>
      <c r="C106" s="16" t="s">
        <v>740</v>
      </c>
      <c r="D106" s="16" t="s">
        <v>740</v>
      </c>
      <c r="E106" s="16" t="s">
        <v>740</v>
      </c>
      <c r="F106" s="16" t="s">
        <v>740</v>
      </c>
      <c r="G106" s="4" t="s">
        <v>741</v>
      </c>
      <c r="H106" s="3" t="s">
        <v>742</v>
      </c>
      <c r="I106" s="3" t="s">
        <v>743</v>
      </c>
      <c r="J106" s="3" t="s">
        <v>744</v>
      </c>
      <c r="K106" s="3" t="s">
        <v>745</v>
      </c>
      <c r="L106" s="3" t="s">
        <v>746</v>
      </c>
      <c r="M106" s="20"/>
      <c r="N106" s="19">
        <f>H106*M106</f>
        <v>0</v>
      </c>
      <c r="O106" s="17" t="s">
        <v>0</v>
      </c>
    </row>
    <row r="107" spans="1:15" ht="9" customHeight="1" x14ac:dyDescent="0.2"/>
    <row r="108" spans="1:15" ht="14.25" customHeight="1" x14ac:dyDescent="0.2">
      <c r="A108" s="13" t="s">
        <v>747</v>
      </c>
      <c r="B108" s="13" t="s">
        <v>747</v>
      </c>
      <c r="C108" s="13" t="s">
        <v>747</v>
      </c>
      <c r="D108" s="13" t="s">
        <v>747</v>
      </c>
      <c r="E108" s="13" t="s">
        <v>747</v>
      </c>
      <c r="F108" s="13" t="s">
        <v>747</v>
      </c>
      <c r="G108" s="13" t="s">
        <v>747</v>
      </c>
      <c r="H108" s="13" t="s">
        <v>747</v>
      </c>
      <c r="I108" s="13" t="s">
        <v>747</v>
      </c>
      <c r="J108" s="13" t="s">
        <v>747</v>
      </c>
      <c r="K108" s="13" t="s">
        <v>747</v>
      </c>
      <c r="L108" s="13" t="s">
        <v>747</v>
      </c>
      <c r="M108" s="13" t="s">
        <v>747</v>
      </c>
      <c r="N108" s="13" t="s">
        <v>747</v>
      </c>
      <c r="O108" s="13" t="s">
        <v>747</v>
      </c>
    </row>
    <row r="109" spans="1:15" ht="22.9" customHeight="1" x14ac:dyDescent="0.2">
      <c r="A109" s="1" t="s">
        <v>748</v>
      </c>
      <c r="B109" s="14" t="s">
        <v>719</v>
      </c>
      <c r="C109" s="14" t="s">
        <v>719</v>
      </c>
      <c r="D109" s="14" t="s">
        <v>719</v>
      </c>
      <c r="E109" s="14" t="s">
        <v>719</v>
      </c>
      <c r="F109" s="14" t="s">
        <v>719</v>
      </c>
      <c r="G109" s="2" t="s">
        <v>720</v>
      </c>
      <c r="H109" s="1" t="s">
        <v>721</v>
      </c>
      <c r="I109" s="1" t="s">
        <v>749</v>
      </c>
      <c r="J109" s="1" t="s">
        <v>750</v>
      </c>
      <c r="K109" s="1" t="s">
        <v>51</v>
      </c>
      <c r="L109" s="1" t="s">
        <v>725</v>
      </c>
      <c r="M109" s="1" t="s">
        <v>751</v>
      </c>
      <c r="N109" s="15" t="s">
        <v>752</v>
      </c>
      <c r="O109" s="15" t="s">
        <v>752</v>
      </c>
    </row>
    <row r="110" spans="1:15" ht="12" customHeight="1" x14ac:dyDescent="0.2">
      <c r="A110" s="4" t="s">
        <v>753</v>
      </c>
      <c r="B110" s="18" t="str">
        <f>HYPERLINK("https://gardenstreet.ru/veynik-ostrotsvetkovyy-overdam ", "Вейник остроцветковый Овердам")</f>
        <v>Вейник остроцветковый Овердам</v>
      </c>
      <c r="C110" s="16" t="s">
        <v>754</v>
      </c>
      <c r="D110" s="16" t="s">
        <v>755</v>
      </c>
      <c r="E110" s="16" t="s">
        <v>756</v>
      </c>
      <c r="F110" s="16" t="s">
        <v>757</v>
      </c>
      <c r="G110" s="4" t="s">
        <v>758</v>
      </c>
      <c r="H110" s="3" t="s">
        <v>759</v>
      </c>
      <c r="I110" s="3" t="s">
        <v>760</v>
      </c>
      <c r="J110" s="3" t="s">
        <v>761</v>
      </c>
      <c r="K110" s="3" t="s">
        <v>762</v>
      </c>
      <c r="L110" s="3" t="s">
        <v>763</v>
      </c>
      <c r="M110" s="20"/>
      <c r="N110" s="19">
        <f>H110*M110</f>
        <v>0</v>
      </c>
      <c r="O110" s="17" t="s">
        <v>0</v>
      </c>
    </row>
    <row r="111" spans="1:15" ht="12" customHeight="1" x14ac:dyDescent="0.2">
      <c r="A111" s="4" t="s">
        <v>764</v>
      </c>
      <c r="B111" s="18" t="str">
        <f>HYPERLINK("https://gardenstreet.ru/moliniya-golubaya-khaydezverg ", "Молиния голубая Хайдезверг")</f>
        <v>Молиния голубая Хайдезверг</v>
      </c>
      <c r="C111" s="16" t="s">
        <v>765</v>
      </c>
      <c r="D111" s="16" t="s">
        <v>765</v>
      </c>
      <c r="E111" s="16" t="s">
        <v>765</v>
      </c>
      <c r="F111" s="16" t="s">
        <v>765</v>
      </c>
      <c r="G111" s="4" t="s">
        <v>766</v>
      </c>
      <c r="H111" s="3" t="s">
        <v>767</v>
      </c>
      <c r="I111" s="3" t="s">
        <v>768</v>
      </c>
      <c r="J111" s="3" t="s">
        <v>769</v>
      </c>
      <c r="K111" s="3" t="s">
        <v>770</v>
      </c>
      <c r="L111" s="3" t="s">
        <v>771</v>
      </c>
      <c r="M111" s="20"/>
      <c r="N111" s="19">
        <f>H111*M111</f>
        <v>0</v>
      </c>
      <c r="O111" s="17" t="s">
        <v>0</v>
      </c>
    </row>
    <row r="112" spans="1:15" ht="12" customHeight="1" x14ac:dyDescent="0.2">
      <c r="A112" s="4" t="s">
        <v>772</v>
      </c>
      <c r="B112" s="18" t="str">
        <f>HYPERLINK("https://gardenstreet.ru/osoka-devella ", "Осока Дэвелла")</f>
        <v>Осока Дэвелла</v>
      </c>
      <c r="C112" s="16" t="s">
        <v>774</v>
      </c>
      <c r="D112" s="16" t="s">
        <v>773</v>
      </c>
      <c r="E112" s="16" t="s">
        <v>773</v>
      </c>
      <c r="F112" s="16" t="s">
        <v>773</v>
      </c>
      <c r="G112" s="4" t="s">
        <v>775</v>
      </c>
      <c r="H112" s="3" t="s">
        <v>776</v>
      </c>
      <c r="I112" s="3" t="s">
        <v>777</v>
      </c>
      <c r="J112" s="3" t="s">
        <v>778</v>
      </c>
      <c r="K112" s="3" t="s">
        <v>779</v>
      </c>
      <c r="L112" s="3" t="s">
        <v>780</v>
      </c>
      <c r="M112" s="20"/>
      <c r="N112" s="19">
        <f>H112*M112</f>
        <v>0</v>
      </c>
      <c r="O112" s="17" t="s">
        <v>0</v>
      </c>
    </row>
    <row r="113" spans="1:15" ht="12" customHeight="1" x14ac:dyDescent="0.2">
      <c r="A113" s="4" t="s">
        <v>781</v>
      </c>
      <c r="B113" s="18" t="str">
        <f>HYPERLINK("https://gardenstreet.ru/shchuchka-dernistaya-goldshleer ", "Щучка дернистая Голдшлеер")</f>
        <v>Щучка дернистая Голдшлеер</v>
      </c>
      <c r="C113" s="16" t="s">
        <v>782</v>
      </c>
      <c r="D113" s="16" t="s">
        <v>782</v>
      </c>
      <c r="E113" s="16" t="s">
        <v>782</v>
      </c>
      <c r="F113" s="16" t="s">
        <v>782</v>
      </c>
      <c r="G113" s="4" t="s">
        <v>783</v>
      </c>
      <c r="H113" s="3" t="s">
        <v>784</v>
      </c>
      <c r="I113" s="3" t="s">
        <v>785</v>
      </c>
      <c r="J113" s="3" t="s">
        <v>786</v>
      </c>
      <c r="K113" s="3" t="s">
        <v>787</v>
      </c>
      <c r="L113" s="3" t="s">
        <v>788</v>
      </c>
      <c r="M113" s="20"/>
      <c r="N113" s="19">
        <f>H113*M113</f>
        <v>0</v>
      </c>
      <c r="O113" s="17" t="s">
        <v>0</v>
      </c>
    </row>
    <row r="114" spans="1:15" ht="12" customHeight="1" x14ac:dyDescent="0.2">
      <c r="A114" s="4" t="s">
        <v>789</v>
      </c>
      <c r="B114" s="18" t="str">
        <f>HYPERLINK("https://gardenstreet.ru/shchuchka-dernistaya-palava ", "Щучка дернистая Палава")</f>
        <v>Щучка дернистая Палава</v>
      </c>
      <c r="C114" s="16" t="s">
        <v>790</v>
      </c>
      <c r="D114" s="16" t="s">
        <v>790</v>
      </c>
      <c r="E114" s="16" t="s">
        <v>790</v>
      </c>
      <c r="F114" s="16" t="s">
        <v>790</v>
      </c>
      <c r="G114" s="4" t="s">
        <v>791</v>
      </c>
      <c r="H114" s="3" t="s">
        <v>792</v>
      </c>
      <c r="I114" s="3" t="s">
        <v>793</v>
      </c>
      <c r="J114" s="3" t="s">
        <v>794</v>
      </c>
      <c r="K114" s="3" t="s">
        <v>795</v>
      </c>
      <c r="L114" s="3" t="s">
        <v>796</v>
      </c>
      <c r="M114" s="20"/>
      <c r="N114" s="19">
        <f>H114*M114</f>
        <v>0</v>
      </c>
      <c r="O114" s="17" t="s">
        <v>0</v>
      </c>
    </row>
    <row r="115" spans="1:15" ht="12" customHeight="1" x14ac:dyDescent="0.2">
      <c r="A115" s="4" t="s">
        <v>797</v>
      </c>
      <c r="B115" s="18" t="str">
        <f>HYPERLINK("https://gardenstreet.ru/shchuchka-dernistaya-palava ", "Щучка дернистая Палава")</f>
        <v>Щучка дернистая Палава</v>
      </c>
      <c r="C115" s="16" t="s">
        <v>798</v>
      </c>
      <c r="D115" s="16" t="s">
        <v>798</v>
      </c>
      <c r="E115" s="16" t="s">
        <v>798</v>
      </c>
      <c r="F115" s="16" t="s">
        <v>798</v>
      </c>
      <c r="G115" s="4" t="s">
        <v>799</v>
      </c>
      <c r="H115" s="3" t="s">
        <v>800</v>
      </c>
      <c r="I115" s="3" t="s">
        <v>801</v>
      </c>
      <c r="J115" s="3" t="s">
        <v>802</v>
      </c>
      <c r="K115" s="3" t="s">
        <v>803</v>
      </c>
      <c r="L115" s="3" t="s">
        <v>804</v>
      </c>
      <c r="M115" s="20"/>
      <c r="N115" s="19">
        <f>H115*M115</f>
        <v>0</v>
      </c>
      <c r="O115" s="17" t="s">
        <v>0</v>
      </c>
    </row>
    <row r="116" spans="1:15" ht="9" customHeight="1" x14ac:dyDescent="0.2"/>
    <row r="117" spans="1:15" ht="14.25" customHeight="1" x14ac:dyDescent="0.2">
      <c r="A117" s="13" t="s">
        <v>805</v>
      </c>
      <c r="B117" s="13" t="s">
        <v>805</v>
      </c>
      <c r="C117" s="13" t="s">
        <v>805</v>
      </c>
      <c r="D117" s="13" t="s">
        <v>805</v>
      </c>
      <c r="E117" s="13" t="s">
        <v>805</v>
      </c>
      <c r="F117" s="13" t="s">
        <v>805</v>
      </c>
      <c r="G117" s="13" t="s">
        <v>805</v>
      </c>
      <c r="H117" s="13" t="s">
        <v>805</v>
      </c>
      <c r="I117" s="13" t="s">
        <v>805</v>
      </c>
      <c r="J117" s="13" t="s">
        <v>805</v>
      </c>
      <c r="K117" s="13" t="s">
        <v>805</v>
      </c>
      <c r="L117" s="13" t="s">
        <v>805</v>
      </c>
      <c r="M117" s="13" t="s">
        <v>805</v>
      </c>
      <c r="N117" s="13" t="s">
        <v>805</v>
      </c>
      <c r="O117" s="13" t="s">
        <v>805</v>
      </c>
    </row>
    <row r="118" spans="1:15" ht="22.9" customHeight="1" x14ac:dyDescent="0.2">
      <c r="A118" s="1" t="s">
        <v>806</v>
      </c>
      <c r="B118" s="14" t="s">
        <v>597</v>
      </c>
      <c r="C118" s="14" t="s">
        <v>597</v>
      </c>
      <c r="D118" s="14" t="s">
        <v>597</v>
      </c>
      <c r="E118" s="14" t="s">
        <v>597</v>
      </c>
      <c r="F118" s="14" t="s">
        <v>597</v>
      </c>
      <c r="G118" s="2" t="s">
        <v>807</v>
      </c>
      <c r="H118" s="1" t="s">
        <v>808</v>
      </c>
      <c r="I118" s="1" t="s">
        <v>809</v>
      </c>
      <c r="J118" s="1" t="s">
        <v>810</v>
      </c>
      <c r="K118" s="1" t="s">
        <v>811</v>
      </c>
      <c r="L118" s="1" t="s">
        <v>812</v>
      </c>
      <c r="M118" s="1" t="s">
        <v>813</v>
      </c>
      <c r="N118" s="15" t="s">
        <v>814</v>
      </c>
      <c r="O118" s="15" t="s">
        <v>814</v>
      </c>
    </row>
    <row r="119" spans="1:15" ht="12" customHeight="1" x14ac:dyDescent="0.2">
      <c r="A119" s="4" t="s">
        <v>815</v>
      </c>
      <c r="B119" s="18" t="str">
        <f>HYPERLINK("https://gardenstreet.ru/iva-purpurnaya-mayak ", "Ива пурпурная Маяк")</f>
        <v>Ива пурпурная Маяк</v>
      </c>
      <c r="C119" s="16" t="s">
        <v>816</v>
      </c>
      <c r="D119" s="16" t="s">
        <v>817</v>
      </c>
      <c r="E119" s="16" t="s">
        <v>816</v>
      </c>
      <c r="F119" s="16" t="s">
        <v>816</v>
      </c>
      <c r="G119" s="4" t="s">
        <v>818</v>
      </c>
      <c r="H119" s="3" t="s">
        <v>819</v>
      </c>
      <c r="I119" s="3" t="s">
        <v>820</v>
      </c>
      <c r="J119" s="3" t="s">
        <v>821</v>
      </c>
      <c r="K119" s="3" t="s">
        <v>255</v>
      </c>
      <c r="L119" s="3" t="s">
        <v>822</v>
      </c>
      <c r="M119" s="20"/>
      <c r="N119" s="19">
        <f>H119*M119</f>
        <v>0</v>
      </c>
      <c r="O119" s="17" t="s">
        <v>0</v>
      </c>
    </row>
    <row r="120" spans="1:15" ht="12" customHeight="1" x14ac:dyDescent="0.2">
      <c r="A120" s="4" t="s">
        <v>823</v>
      </c>
      <c r="B120" s="18" t="str">
        <f>HYPERLINK("https://gardenstreet.ru/iva-purpurnaya-nana ", "Ива пурпурная Нана")</f>
        <v>Ива пурпурная Нана</v>
      </c>
      <c r="C120" s="16" t="s">
        <v>825</v>
      </c>
      <c r="D120" s="16" t="s">
        <v>826</v>
      </c>
      <c r="E120" s="16" t="s">
        <v>827</v>
      </c>
      <c r="F120" s="16" t="s">
        <v>824</v>
      </c>
      <c r="G120" s="4" t="s">
        <v>828</v>
      </c>
      <c r="H120" s="3" t="s">
        <v>829</v>
      </c>
      <c r="I120" s="3" t="s">
        <v>830</v>
      </c>
      <c r="J120" s="3" t="s">
        <v>831</v>
      </c>
      <c r="K120" s="3" t="s">
        <v>832</v>
      </c>
      <c r="L120" s="3" t="s">
        <v>833</v>
      </c>
      <c r="M120" s="20"/>
      <c r="N120" s="19">
        <f>H120*M120</f>
        <v>0</v>
      </c>
      <c r="O120" s="17" t="s">
        <v>0</v>
      </c>
    </row>
    <row r="121" spans="1:15" ht="12" customHeight="1" x14ac:dyDescent="0.2">
      <c r="A121" s="4" t="s">
        <v>834</v>
      </c>
      <c r="B121" s="18" t="str">
        <f>HYPERLINK("https://gardenstreet.ru/iva-sverdlovskaya-izvilistaya-2 ", "Ива Свердловская Извилистая 2")</f>
        <v>Ива Свердловская Извилистая 2</v>
      </c>
      <c r="C121" s="16" t="s">
        <v>836</v>
      </c>
      <c r="D121" s="16" t="s">
        <v>835</v>
      </c>
      <c r="E121" s="16" t="s">
        <v>835</v>
      </c>
      <c r="F121" s="16" t="s">
        <v>835</v>
      </c>
      <c r="G121" s="4" t="s">
        <v>837</v>
      </c>
      <c r="H121" s="3" t="s">
        <v>838</v>
      </c>
      <c r="I121" s="3" t="s">
        <v>839</v>
      </c>
      <c r="J121" s="3" t="s">
        <v>840</v>
      </c>
      <c r="K121" s="3" t="s">
        <v>841</v>
      </c>
      <c r="L121" s="3" t="s">
        <v>842</v>
      </c>
      <c r="M121" s="20"/>
      <c r="N121" s="19">
        <f>H121*M121</f>
        <v>0</v>
      </c>
      <c r="O121" s="17" t="s">
        <v>0</v>
      </c>
    </row>
    <row r="122" spans="1:15" ht="12" customHeight="1" x14ac:dyDescent="0.2">
      <c r="A122" s="4" t="s">
        <v>843</v>
      </c>
      <c r="B122" s="18" t="str">
        <f>HYPERLINK("https://gardenstreet.ru/iva-celnolistnaya-khakuro-nishiki ", "Ива цельнолистная Хакуро Нишики")</f>
        <v>Ива цельнолистная Хакуро Нишики</v>
      </c>
      <c r="C122" s="16" t="s">
        <v>844</v>
      </c>
      <c r="D122" s="16" t="s">
        <v>844</v>
      </c>
      <c r="E122" s="16" t="s">
        <v>844</v>
      </c>
      <c r="F122" s="16" t="s">
        <v>844</v>
      </c>
      <c r="G122" s="4" t="s">
        <v>845</v>
      </c>
      <c r="H122" s="3" t="s">
        <v>846</v>
      </c>
      <c r="I122" s="3" t="s">
        <v>847</v>
      </c>
      <c r="J122" s="3" t="s">
        <v>848</v>
      </c>
      <c r="K122" s="3" t="s">
        <v>849</v>
      </c>
      <c r="L122" s="3" t="s">
        <v>850</v>
      </c>
      <c r="M122" s="20"/>
      <c r="N122" s="19">
        <f>H122*M122</f>
        <v>0</v>
      </c>
      <c r="O122" s="17" t="s">
        <v>0</v>
      </c>
    </row>
    <row r="123" spans="1:15" ht="12" customHeight="1" x14ac:dyDescent="0.2">
      <c r="A123" s="4" t="s">
        <v>851</v>
      </c>
      <c r="B123" s="18" t="str">
        <f>HYPERLINK("https://gardenstreet.ru/iva-celnolistnaya-khakuro-nishiki ", "Ива цельнолистная Хакуро Нишики")</f>
        <v>Ива цельнолистная Хакуро Нишики</v>
      </c>
      <c r="C123" s="16" t="s">
        <v>852</v>
      </c>
      <c r="D123" s="16" t="s">
        <v>852</v>
      </c>
      <c r="E123" s="16" t="s">
        <v>852</v>
      </c>
      <c r="F123" s="16" t="s">
        <v>852</v>
      </c>
      <c r="G123" s="4" t="s">
        <v>853</v>
      </c>
      <c r="H123" s="3" t="s">
        <v>854</v>
      </c>
      <c r="I123" s="3" t="s">
        <v>855</v>
      </c>
      <c r="J123" s="3" t="s">
        <v>856</v>
      </c>
      <c r="K123" s="3" t="s">
        <v>857</v>
      </c>
      <c r="L123" s="3" t="s">
        <v>858</v>
      </c>
      <c r="M123" s="20"/>
      <c r="N123" s="19">
        <f>H123*M123</f>
        <v>0</v>
      </c>
      <c r="O123" s="17" t="s">
        <v>0</v>
      </c>
    </row>
    <row r="124" spans="1:15" ht="9" customHeight="1" x14ac:dyDescent="0.2"/>
    <row r="125" spans="1:15" ht="14.25" customHeight="1" x14ac:dyDescent="0.2">
      <c r="A125" s="13" t="s">
        <v>859</v>
      </c>
      <c r="B125" s="13" t="s">
        <v>860</v>
      </c>
      <c r="C125" s="13" t="s">
        <v>859</v>
      </c>
      <c r="D125" s="13" t="s">
        <v>859</v>
      </c>
      <c r="E125" s="13" t="s">
        <v>859</v>
      </c>
      <c r="F125" s="13" t="s">
        <v>859</v>
      </c>
      <c r="G125" s="13" t="s">
        <v>859</v>
      </c>
      <c r="H125" s="13" t="s">
        <v>859</v>
      </c>
      <c r="I125" s="13" t="s">
        <v>859</v>
      </c>
      <c r="J125" s="13" t="s">
        <v>859</v>
      </c>
      <c r="K125" s="13" t="s">
        <v>859</v>
      </c>
      <c r="L125" s="13" t="s">
        <v>859</v>
      </c>
      <c r="M125" s="13" t="s">
        <v>859</v>
      </c>
      <c r="N125" s="13" t="s">
        <v>859</v>
      </c>
      <c r="O125" s="13" t="s">
        <v>859</v>
      </c>
    </row>
    <row r="126" spans="1:15" ht="22.9" customHeight="1" x14ac:dyDescent="0.2">
      <c r="A126" s="1" t="s">
        <v>861</v>
      </c>
      <c r="B126" s="14" t="s">
        <v>862</v>
      </c>
      <c r="C126" s="14" t="s">
        <v>863</v>
      </c>
      <c r="D126" s="14" t="s">
        <v>864</v>
      </c>
      <c r="E126" s="14" t="s">
        <v>863</v>
      </c>
      <c r="F126" s="14" t="s">
        <v>863</v>
      </c>
      <c r="G126" s="2" t="s">
        <v>865</v>
      </c>
      <c r="H126" s="1" t="s">
        <v>866</v>
      </c>
      <c r="I126" s="1" t="s">
        <v>867</v>
      </c>
      <c r="J126" s="1" t="s">
        <v>868</v>
      </c>
      <c r="K126" s="1" t="s">
        <v>869</v>
      </c>
      <c r="L126" s="1" t="s">
        <v>870</v>
      </c>
      <c r="M126" s="1" t="s">
        <v>871</v>
      </c>
      <c r="N126" s="15" t="s">
        <v>872</v>
      </c>
      <c r="O126" s="15" t="s">
        <v>872</v>
      </c>
    </row>
    <row r="127" spans="1:15" ht="1.5" customHeight="1" x14ac:dyDescent="0.2"/>
    <row r="128" spans="1:15" ht="12" customHeight="1" x14ac:dyDescent="0.2">
      <c r="A128" s="4" t="s">
        <v>873</v>
      </c>
      <c r="B128" s="18" t="str">
        <f>HYPERLINK("https://gardenstreet.ru/kalina-obyknovennaya-rozeum-buldenezh ", "Калина обыкновенная Розеум Бульденеж")</f>
        <v>Калина обыкновенная Розеум Бульденеж</v>
      </c>
      <c r="C128" s="16" t="s">
        <v>874</v>
      </c>
      <c r="D128" s="16" t="s">
        <v>875</v>
      </c>
      <c r="E128" s="16" t="s">
        <v>876</v>
      </c>
      <c r="F128" s="16" t="s">
        <v>877</v>
      </c>
      <c r="G128" s="4" t="s">
        <v>878</v>
      </c>
      <c r="H128" s="3" t="s">
        <v>879</v>
      </c>
      <c r="I128" s="3" t="s">
        <v>880</v>
      </c>
      <c r="J128" s="3" t="s">
        <v>881</v>
      </c>
      <c r="K128" s="3" t="s">
        <v>882</v>
      </c>
      <c r="L128" s="3" t="s">
        <v>883</v>
      </c>
      <c r="M128" s="20"/>
      <c r="N128" s="19">
        <f>H128*M128</f>
        <v>0</v>
      </c>
      <c r="O128" s="17" t="s">
        <v>0</v>
      </c>
    </row>
    <row r="129" spans="1:15" ht="9" customHeight="1" x14ac:dyDescent="0.2"/>
    <row r="130" spans="1:15" ht="14.25" customHeight="1" x14ac:dyDescent="0.2">
      <c r="A130" s="13" t="s">
        <v>884</v>
      </c>
      <c r="B130" s="13" t="s">
        <v>884</v>
      </c>
      <c r="C130" s="13" t="s">
        <v>884</v>
      </c>
      <c r="D130" s="13" t="s">
        <v>884</v>
      </c>
      <c r="E130" s="13" t="s">
        <v>884</v>
      </c>
      <c r="F130" s="13" t="s">
        <v>884</v>
      </c>
      <c r="G130" s="13" t="s">
        <v>884</v>
      </c>
      <c r="H130" s="13" t="s">
        <v>884</v>
      </c>
      <c r="I130" s="13" t="s">
        <v>884</v>
      </c>
      <c r="J130" s="13" t="s">
        <v>884</v>
      </c>
      <c r="K130" s="13" t="s">
        <v>884</v>
      </c>
      <c r="L130" s="13" t="s">
        <v>884</v>
      </c>
      <c r="M130" s="13" t="s">
        <v>884</v>
      </c>
      <c r="N130" s="13" t="s">
        <v>884</v>
      </c>
      <c r="O130" s="13" t="s">
        <v>884</v>
      </c>
    </row>
    <row r="131" spans="1:15" ht="22.9" customHeight="1" x14ac:dyDescent="0.2">
      <c r="A131" s="1" t="s">
        <v>885</v>
      </c>
      <c r="B131" s="14" t="s">
        <v>886</v>
      </c>
      <c r="C131" s="14" t="s">
        <v>887</v>
      </c>
      <c r="D131" s="14" t="s">
        <v>886</v>
      </c>
      <c r="E131" s="14" t="s">
        <v>886</v>
      </c>
      <c r="F131" s="14" t="s">
        <v>886</v>
      </c>
      <c r="G131" s="2" t="s">
        <v>888</v>
      </c>
      <c r="H131" s="1" t="s">
        <v>889</v>
      </c>
      <c r="I131" s="1" t="s">
        <v>890</v>
      </c>
      <c r="J131" s="1" t="s">
        <v>891</v>
      </c>
      <c r="K131" s="1" t="s">
        <v>892</v>
      </c>
      <c r="L131" s="1" t="s">
        <v>893</v>
      </c>
      <c r="M131" s="1" t="s">
        <v>894</v>
      </c>
      <c r="N131" s="15" t="s">
        <v>895</v>
      </c>
      <c r="O131" s="15" t="s">
        <v>895</v>
      </c>
    </row>
    <row r="132" spans="1:15" ht="12" customHeight="1" x14ac:dyDescent="0.2">
      <c r="A132" s="4" t="s">
        <v>896</v>
      </c>
      <c r="B132" s="18" t="str">
        <f>HYPERLINK("https://gardenstreet.ru/kizilnik-lezhachij-kvin-of-karpet ", "Кизильник лежачий Квин оф Карпет")</f>
        <v>Кизильник лежачий Квин оф Карпет</v>
      </c>
      <c r="C132" s="16" t="s">
        <v>897</v>
      </c>
      <c r="D132" s="16" t="s">
        <v>898</v>
      </c>
      <c r="E132" s="16" t="s">
        <v>899</v>
      </c>
      <c r="F132" s="16" t="s">
        <v>900</v>
      </c>
      <c r="G132" s="4" t="s">
        <v>901</v>
      </c>
      <c r="H132" s="3" t="s">
        <v>902</v>
      </c>
      <c r="I132" s="3" t="s">
        <v>903</v>
      </c>
      <c r="J132" s="3" t="s">
        <v>904</v>
      </c>
      <c r="K132" s="3" t="s">
        <v>905</v>
      </c>
      <c r="L132" s="3" t="s">
        <v>906</v>
      </c>
      <c r="M132" s="20"/>
      <c r="N132" s="19">
        <f>H132*M132</f>
        <v>0</v>
      </c>
      <c r="O132" s="17" t="s">
        <v>0</v>
      </c>
    </row>
    <row r="133" spans="1:15" ht="9" customHeight="1" x14ac:dyDescent="0.2"/>
    <row r="134" spans="1:15" ht="14.25" customHeight="1" x14ac:dyDescent="0.2">
      <c r="A134" s="13" t="s">
        <v>907</v>
      </c>
      <c r="B134" s="13" t="s">
        <v>907</v>
      </c>
      <c r="C134" s="13" t="s">
        <v>907</v>
      </c>
      <c r="D134" s="13" t="s">
        <v>907</v>
      </c>
      <c r="E134" s="13" t="s">
        <v>907</v>
      </c>
      <c r="F134" s="13" t="s">
        <v>907</v>
      </c>
      <c r="G134" s="13" t="s">
        <v>907</v>
      </c>
      <c r="H134" s="13" t="s">
        <v>907</v>
      </c>
      <c r="I134" s="13" t="s">
        <v>907</v>
      </c>
      <c r="J134" s="13" t="s">
        <v>907</v>
      </c>
      <c r="K134" s="13" t="s">
        <v>907</v>
      </c>
      <c r="L134" s="13" t="s">
        <v>907</v>
      </c>
      <c r="M134" s="13" t="s">
        <v>907</v>
      </c>
      <c r="N134" s="13" t="s">
        <v>907</v>
      </c>
      <c r="O134" s="13" t="s">
        <v>907</v>
      </c>
    </row>
    <row r="135" spans="1:15" ht="22.9" customHeight="1" x14ac:dyDescent="0.2">
      <c r="A135" s="1" t="s">
        <v>908</v>
      </c>
      <c r="B135" s="14" t="s">
        <v>887</v>
      </c>
      <c r="C135" s="14" t="s">
        <v>887</v>
      </c>
      <c r="D135" s="14" t="s">
        <v>887</v>
      </c>
      <c r="E135" s="14" t="s">
        <v>887</v>
      </c>
      <c r="F135" s="14" t="s">
        <v>887</v>
      </c>
      <c r="G135" s="2" t="s">
        <v>909</v>
      </c>
      <c r="H135" s="1" t="s">
        <v>910</v>
      </c>
      <c r="I135" s="1" t="s">
        <v>911</v>
      </c>
      <c r="J135" s="1" t="s">
        <v>810</v>
      </c>
      <c r="K135" s="1" t="s">
        <v>912</v>
      </c>
      <c r="L135" s="1" t="s">
        <v>913</v>
      </c>
      <c r="M135" s="1" t="s">
        <v>914</v>
      </c>
      <c r="N135" s="15" t="s">
        <v>915</v>
      </c>
      <c r="O135" s="15" t="s">
        <v>916</v>
      </c>
    </row>
    <row r="136" spans="1:15" ht="12" customHeight="1" x14ac:dyDescent="0.2">
      <c r="A136" s="4" t="s">
        <v>917</v>
      </c>
      <c r="B136" s="18" t="str">
        <f>HYPERLINK("https://gardenstreet.ru/klen-ginnala ", "Клен Гиннала")</f>
        <v>Клен Гиннала</v>
      </c>
      <c r="C136" s="16" t="s">
        <v>918</v>
      </c>
      <c r="D136" s="16" t="s">
        <v>919</v>
      </c>
      <c r="E136" s="16" t="s">
        <v>920</v>
      </c>
      <c r="F136" s="16" t="s">
        <v>921</v>
      </c>
      <c r="G136" s="4" t="s">
        <v>922</v>
      </c>
      <c r="H136" s="3" t="s">
        <v>923</v>
      </c>
      <c r="I136" s="3" t="s">
        <v>924</v>
      </c>
      <c r="J136" s="3" t="s">
        <v>925</v>
      </c>
      <c r="K136" s="3" t="s">
        <v>926</v>
      </c>
      <c r="L136" s="3" t="s">
        <v>927</v>
      </c>
      <c r="M136" s="20"/>
      <c r="N136" s="19">
        <f>H136*M136</f>
        <v>0</v>
      </c>
      <c r="O136" s="17" t="s">
        <v>0</v>
      </c>
    </row>
    <row r="137" spans="1:15" ht="12" customHeight="1" x14ac:dyDescent="0.2">
      <c r="A137" s="4" t="s">
        <v>928</v>
      </c>
      <c r="B137" s="18" t="str">
        <f>HYPERLINK("https://gardenstreet.ru/klen-ginnala-bejli-kompakt ", "Клен Гиннала Бейли Компакт")</f>
        <v>Клен Гиннала Бейли Компакт</v>
      </c>
      <c r="C137" s="16" t="s">
        <v>929</v>
      </c>
      <c r="D137" s="16" t="s">
        <v>930</v>
      </c>
      <c r="E137" s="16" t="s">
        <v>931</v>
      </c>
      <c r="F137" s="16" t="s">
        <v>932</v>
      </c>
      <c r="G137" s="4" t="s">
        <v>933</v>
      </c>
      <c r="H137" s="3" t="s">
        <v>934</v>
      </c>
      <c r="I137" s="3" t="s">
        <v>935</v>
      </c>
      <c r="J137" s="3" t="s">
        <v>936</v>
      </c>
      <c r="K137" s="3" t="s">
        <v>937</v>
      </c>
      <c r="L137" s="3" t="s">
        <v>938</v>
      </c>
      <c r="M137" s="20"/>
      <c r="N137" s="19">
        <f>H137*M137</f>
        <v>0</v>
      </c>
      <c r="O137" s="17" t="s">
        <v>0</v>
      </c>
    </row>
    <row r="138" spans="1:15" ht="9" customHeight="1" x14ac:dyDescent="0.2"/>
    <row r="139" spans="1:15" ht="14.25" customHeight="1" x14ac:dyDescent="0.2">
      <c r="A139" s="13" t="s">
        <v>939</v>
      </c>
      <c r="B139" s="13" t="s">
        <v>940</v>
      </c>
      <c r="C139" s="13" t="s">
        <v>939</v>
      </c>
      <c r="D139" s="13" t="s">
        <v>939</v>
      </c>
      <c r="E139" s="13" t="s">
        <v>939</v>
      </c>
      <c r="F139" s="13" t="s">
        <v>939</v>
      </c>
      <c r="G139" s="13" t="s">
        <v>939</v>
      </c>
      <c r="H139" s="13" t="s">
        <v>939</v>
      </c>
      <c r="I139" s="13" t="s">
        <v>939</v>
      </c>
      <c r="J139" s="13" t="s">
        <v>939</v>
      </c>
      <c r="K139" s="13" t="s">
        <v>939</v>
      </c>
      <c r="L139" s="13" t="s">
        <v>939</v>
      </c>
      <c r="M139" s="13" t="s">
        <v>939</v>
      </c>
      <c r="N139" s="13" t="s">
        <v>939</v>
      </c>
      <c r="O139" s="13" t="s">
        <v>939</v>
      </c>
    </row>
    <row r="140" spans="1:15" ht="22.9" customHeight="1" x14ac:dyDescent="0.2">
      <c r="A140" s="1" t="s">
        <v>941</v>
      </c>
      <c r="B140" s="14" t="s">
        <v>942</v>
      </c>
      <c r="C140" s="14" t="s">
        <v>943</v>
      </c>
      <c r="D140" s="14" t="s">
        <v>942</v>
      </c>
      <c r="E140" s="14" t="s">
        <v>942</v>
      </c>
      <c r="F140" s="14" t="s">
        <v>942</v>
      </c>
      <c r="G140" s="2" t="s">
        <v>944</v>
      </c>
      <c r="H140" s="1" t="s">
        <v>910</v>
      </c>
      <c r="I140" s="1" t="s">
        <v>945</v>
      </c>
      <c r="J140" s="1" t="s">
        <v>946</v>
      </c>
      <c r="K140" s="1" t="s">
        <v>947</v>
      </c>
      <c r="L140" s="1" t="s">
        <v>948</v>
      </c>
      <c r="M140" s="1" t="s">
        <v>949</v>
      </c>
      <c r="N140" s="15" t="s">
        <v>950</v>
      </c>
      <c r="O140" s="15" t="s">
        <v>950</v>
      </c>
    </row>
    <row r="141" spans="1:15" ht="12" customHeight="1" x14ac:dyDescent="0.2">
      <c r="A141" s="4" t="s">
        <v>951</v>
      </c>
      <c r="B141" s="18" t="str">
        <f>HYPERLINK("https://gardenstreet.ru/lapchatka-kustarnikovaya-danni-boj ", "Лапчатка кустарниковая Данни Бой")</f>
        <v>Лапчатка кустарниковая Данни Бой</v>
      </c>
      <c r="C141" s="16" t="s">
        <v>952</v>
      </c>
      <c r="D141" s="16" t="s">
        <v>953</v>
      </c>
      <c r="E141" s="16" t="s">
        <v>954</v>
      </c>
      <c r="F141" s="16" t="s">
        <v>955</v>
      </c>
      <c r="G141" s="4" t="s">
        <v>956</v>
      </c>
      <c r="H141" s="3" t="s">
        <v>957</v>
      </c>
      <c r="I141" s="3" t="s">
        <v>958</v>
      </c>
      <c r="J141" s="3" t="s">
        <v>959</v>
      </c>
      <c r="K141" s="3" t="s">
        <v>960</v>
      </c>
      <c r="L141" s="3" t="s">
        <v>961</v>
      </c>
      <c r="M141" s="20"/>
      <c r="N141" s="19">
        <f>H141*M141</f>
        <v>0</v>
      </c>
      <c r="O141" s="17" t="s">
        <v>0</v>
      </c>
    </row>
    <row r="142" spans="1:15" ht="12" customHeight="1" x14ac:dyDescent="0.2">
      <c r="A142" s="4" t="s">
        <v>962</v>
      </c>
      <c r="B142" s="18" t="str">
        <f>HYPERLINK("https://gardenstreet.ru/lapchatka-kustarnikovaya-pink-kvin ", "Лапчатка кустарниковая Пинк Квин")</f>
        <v>Лапчатка кустарниковая Пинк Квин</v>
      </c>
      <c r="C142" s="16" t="s">
        <v>963</v>
      </c>
      <c r="D142" s="16" t="s">
        <v>964</v>
      </c>
      <c r="E142" s="16" t="s">
        <v>965</v>
      </c>
      <c r="F142" s="16" t="s">
        <v>966</v>
      </c>
      <c r="G142" s="4" t="s">
        <v>783</v>
      </c>
      <c r="H142" s="3" t="s">
        <v>248</v>
      </c>
      <c r="I142" s="3" t="s">
        <v>967</v>
      </c>
      <c r="J142" s="3" t="s">
        <v>968</v>
      </c>
      <c r="K142" s="3" t="s">
        <v>969</v>
      </c>
      <c r="L142" s="3" t="s">
        <v>970</v>
      </c>
      <c r="M142" s="20"/>
      <c r="N142" s="19">
        <f>H142*M142</f>
        <v>0</v>
      </c>
      <c r="O142" s="17" t="s">
        <v>0</v>
      </c>
    </row>
    <row r="143" spans="1:15" ht="12" customHeight="1" x14ac:dyDescent="0.2">
      <c r="A143" s="4" t="s">
        <v>971</v>
      </c>
      <c r="B143" s="18" t="str">
        <f>HYPERLINK("https://gardenstreet.ru/lapchatka-kustarnikovaya-pink-kvin ", "Лапчатка кустарниковая Пинк Квин")</f>
        <v>Лапчатка кустарниковая Пинк Квин</v>
      </c>
      <c r="C143" s="16" t="s">
        <v>972</v>
      </c>
      <c r="D143" s="16" t="s">
        <v>973</v>
      </c>
      <c r="E143" s="16" t="s">
        <v>974</v>
      </c>
      <c r="F143" s="16" t="s">
        <v>975</v>
      </c>
      <c r="G143" s="4" t="s">
        <v>495</v>
      </c>
      <c r="H143" s="3" t="s">
        <v>976</v>
      </c>
      <c r="I143" s="3" t="s">
        <v>977</v>
      </c>
      <c r="J143" s="3" t="s">
        <v>978</v>
      </c>
      <c r="K143" s="3" t="s">
        <v>979</v>
      </c>
      <c r="L143" s="3" t="s">
        <v>980</v>
      </c>
      <c r="M143" s="20"/>
      <c r="N143" s="19">
        <f>H143*M143</f>
        <v>0</v>
      </c>
      <c r="O143" s="17" t="s">
        <v>0</v>
      </c>
    </row>
    <row r="144" spans="1:15" ht="12" customHeight="1" x14ac:dyDescent="0.2">
      <c r="A144" s="4" t="s">
        <v>981</v>
      </c>
      <c r="B144" s="18" t="str">
        <f>HYPERLINK("https://gardenstreet.ru/lapchatka-kustarnikovaya-snouflejk ", "Лапчатка кустарниковая Сноуфлейк")</f>
        <v>Лапчатка кустарниковая Сноуфлейк</v>
      </c>
      <c r="C144" s="16" t="s">
        <v>982</v>
      </c>
      <c r="D144" s="16" t="s">
        <v>982</v>
      </c>
      <c r="E144" s="16" t="s">
        <v>982</v>
      </c>
      <c r="F144" s="16" t="s">
        <v>982</v>
      </c>
      <c r="G144" s="4" t="s">
        <v>983</v>
      </c>
      <c r="H144" s="3" t="s">
        <v>75</v>
      </c>
      <c r="I144" s="3" t="s">
        <v>984</v>
      </c>
      <c r="J144" s="3" t="s">
        <v>985</v>
      </c>
      <c r="K144" s="3" t="s">
        <v>986</v>
      </c>
      <c r="L144" s="3" t="s">
        <v>987</v>
      </c>
      <c r="M144" s="20"/>
      <c r="N144" s="19">
        <f>H144*M144</f>
        <v>0</v>
      </c>
      <c r="O144" s="17" t="s">
        <v>0</v>
      </c>
    </row>
    <row r="145" spans="1:15" ht="12" customHeight="1" x14ac:dyDescent="0.2">
      <c r="A145" s="4" t="s">
        <v>988</v>
      </c>
      <c r="B145" s="18" t="str">
        <f>HYPERLINK("https://gardenstreet.ru/lapchatka-kustarnikovaya-snouflejk ", "Лапчатка кустарниковая Сноуфлейк")</f>
        <v>Лапчатка кустарниковая Сноуфлейк</v>
      </c>
      <c r="C145" s="16" t="s">
        <v>989</v>
      </c>
      <c r="D145" s="16" t="s">
        <v>990</v>
      </c>
      <c r="E145" s="16" t="s">
        <v>991</v>
      </c>
      <c r="F145" s="16" t="s">
        <v>989</v>
      </c>
      <c r="G145" s="4" t="s">
        <v>992</v>
      </c>
      <c r="H145" s="3" t="s">
        <v>993</v>
      </c>
      <c r="I145" s="3" t="s">
        <v>994</v>
      </c>
      <c r="J145" s="3" t="s">
        <v>995</v>
      </c>
      <c r="K145" s="3" t="s">
        <v>996</v>
      </c>
      <c r="L145" s="3" t="s">
        <v>997</v>
      </c>
      <c r="M145" s="20"/>
      <c r="N145" s="19">
        <f>H145*M145</f>
        <v>0</v>
      </c>
      <c r="O145" s="17" t="s">
        <v>0</v>
      </c>
    </row>
    <row r="146" spans="1:15" ht="12" customHeight="1" x14ac:dyDescent="0.2">
      <c r="A146" s="4" t="s">
        <v>998</v>
      </c>
      <c r="B146" s="18" t="str">
        <f>HYPERLINK("https://gardenstreet.ru/lapchatka-kustarnikovaya-tilford-krim ", "Лапчатка кустарниковая Тилфорд Крим")</f>
        <v>Лапчатка кустарниковая Тилфорд Крим</v>
      </c>
      <c r="C146" s="16" t="s">
        <v>999</v>
      </c>
      <c r="D146" s="16" t="s">
        <v>1000</v>
      </c>
      <c r="E146" s="16" t="s">
        <v>1001</v>
      </c>
      <c r="F146" s="16" t="s">
        <v>999</v>
      </c>
      <c r="G146" s="4" t="s">
        <v>1002</v>
      </c>
      <c r="H146" s="3" t="s">
        <v>1003</v>
      </c>
      <c r="I146" s="3" t="s">
        <v>1004</v>
      </c>
      <c r="J146" s="3" t="s">
        <v>1005</v>
      </c>
      <c r="K146" s="3" t="s">
        <v>1006</v>
      </c>
      <c r="L146" s="3" t="s">
        <v>1007</v>
      </c>
      <c r="M146" s="20"/>
      <c r="N146" s="19">
        <f>H146*M146</f>
        <v>0</v>
      </c>
      <c r="O146" s="17" t="s">
        <v>0</v>
      </c>
    </row>
    <row r="147" spans="1:15" ht="9" customHeight="1" x14ac:dyDescent="0.2"/>
    <row r="148" spans="1:15" ht="14.25" customHeight="1" x14ac:dyDescent="0.2">
      <c r="A148" s="13" t="s">
        <v>1008</v>
      </c>
      <c r="B148" s="13" t="s">
        <v>1008</v>
      </c>
      <c r="C148" s="13" t="s">
        <v>1008</v>
      </c>
      <c r="D148" s="13" t="s">
        <v>1008</v>
      </c>
      <c r="E148" s="13" t="s">
        <v>1008</v>
      </c>
      <c r="F148" s="13" t="s">
        <v>1008</v>
      </c>
      <c r="G148" s="13" t="s">
        <v>1008</v>
      </c>
      <c r="H148" s="13" t="s">
        <v>1008</v>
      </c>
      <c r="I148" s="13" t="s">
        <v>1008</v>
      </c>
      <c r="J148" s="13" t="s">
        <v>1008</v>
      </c>
      <c r="K148" s="13" t="s">
        <v>1008</v>
      </c>
      <c r="L148" s="13" t="s">
        <v>1008</v>
      </c>
      <c r="M148" s="13" t="s">
        <v>1008</v>
      </c>
      <c r="N148" s="13" t="s">
        <v>1008</v>
      </c>
      <c r="O148" s="13" t="s">
        <v>1008</v>
      </c>
    </row>
    <row r="149" spans="1:15" ht="22.9" customHeight="1" x14ac:dyDescent="0.2">
      <c r="A149" s="1" t="s">
        <v>1009</v>
      </c>
      <c r="B149" s="14" t="s">
        <v>943</v>
      </c>
      <c r="C149" s="14" t="s">
        <v>943</v>
      </c>
      <c r="D149" s="14" t="s">
        <v>943</v>
      </c>
      <c r="E149" s="14" t="s">
        <v>943</v>
      </c>
      <c r="F149" s="14" t="s">
        <v>943</v>
      </c>
      <c r="G149" s="2" t="s">
        <v>944</v>
      </c>
      <c r="H149" s="1" t="s">
        <v>1010</v>
      </c>
      <c r="I149" s="1" t="s">
        <v>1011</v>
      </c>
      <c r="J149" s="1" t="s">
        <v>1012</v>
      </c>
      <c r="K149" s="1" t="s">
        <v>1013</v>
      </c>
      <c r="L149" s="1" t="s">
        <v>1014</v>
      </c>
      <c r="M149" s="1" t="s">
        <v>1015</v>
      </c>
      <c r="N149" s="15" t="s">
        <v>1016</v>
      </c>
      <c r="O149" s="15" t="s">
        <v>1016</v>
      </c>
    </row>
    <row r="150" spans="1:15" ht="12" customHeight="1" x14ac:dyDescent="0.2">
      <c r="A150" s="4" t="s">
        <v>1017</v>
      </c>
      <c r="B150" s="18" t="str">
        <f>HYPERLINK("https://gardenstreet.ru/devichij-vinograd ", "Девичий виноград")</f>
        <v>Девичий виноград</v>
      </c>
      <c r="C150" s="16" t="s">
        <v>1018</v>
      </c>
      <c r="D150" s="16" t="s">
        <v>1019</v>
      </c>
      <c r="E150" s="16" t="s">
        <v>1020</v>
      </c>
      <c r="F150" s="16" t="s">
        <v>1021</v>
      </c>
      <c r="G150" s="4" t="s">
        <v>1022</v>
      </c>
      <c r="H150" s="3" t="s">
        <v>1023</v>
      </c>
      <c r="I150" s="3" t="s">
        <v>1024</v>
      </c>
      <c r="J150" s="3" t="s">
        <v>1025</v>
      </c>
      <c r="K150" s="3" t="s">
        <v>1026</v>
      </c>
      <c r="L150" s="3" t="s">
        <v>1027</v>
      </c>
      <c r="M150" s="20"/>
      <c r="N150" s="19">
        <f>H150*M150</f>
        <v>0</v>
      </c>
      <c r="O150" s="17" t="s">
        <v>0</v>
      </c>
    </row>
    <row r="151" spans="1:15" ht="9" customHeight="1" x14ac:dyDescent="0.2"/>
    <row r="152" spans="1:15" ht="14.25" customHeight="1" x14ac:dyDescent="0.2">
      <c r="A152" s="13" t="s">
        <v>1028</v>
      </c>
      <c r="B152" s="13" t="s">
        <v>1028</v>
      </c>
      <c r="C152" s="13" t="s">
        <v>1028</v>
      </c>
      <c r="D152" s="13" t="s">
        <v>1028</v>
      </c>
      <c r="E152" s="13" t="s">
        <v>1028</v>
      </c>
      <c r="F152" s="13" t="s">
        <v>1028</v>
      </c>
      <c r="G152" s="13" t="s">
        <v>1028</v>
      </c>
      <c r="H152" s="13" t="s">
        <v>1028</v>
      </c>
      <c r="I152" s="13" t="s">
        <v>1028</v>
      </c>
      <c r="J152" s="13" t="s">
        <v>1028</v>
      </c>
      <c r="K152" s="13" t="s">
        <v>1028</v>
      </c>
      <c r="L152" s="13" t="s">
        <v>1028</v>
      </c>
      <c r="M152" s="13" t="s">
        <v>1028</v>
      </c>
      <c r="N152" s="13" t="s">
        <v>1028</v>
      </c>
      <c r="O152" s="13" t="s">
        <v>1028</v>
      </c>
    </row>
    <row r="153" spans="1:15" ht="22.9" customHeight="1" x14ac:dyDescent="0.2">
      <c r="A153" s="1" t="s">
        <v>1029</v>
      </c>
      <c r="B153" s="14" t="s">
        <v>1030</v>
      </c>
      <c r="C153" s="14" t="s">
        <v>1031</v>
      </c>
      <c r="D153" s="14" t="s">
        <v>1032</v>
      </c>
      <c r="E153" s="14" t="s">
        <v>1033</v>
      </c>
      <c r="F153" s="14" t="s">
        <v>1034</v>
      </c>
      <c r="G153" s="2" t="s">
        <v>1035</v>
      </c>
      <c r="H153" s="1" t="s">
        <v>1036</v>
      </c>
      <c r="I153" s="1" t="s">
        <v>1037</v>
      </c>
      <c r="J153" s="1" t="s">
        <v>1038</v>
      </c>
      <c r="K153" s="1" t="s">
        <v>136</v>
      </c>
      <c r="L153" s="1" t="s">
        <v>1039</v>
      </c>
      <c r="M153" s="1" t="s">
        <v>1040</v>
      </c>
      <c r="N153" s="15" t="s">
        <v>1041</v>
      </c>
      <c r="O153" s="15" t="s">
        <v>1041</v>
      </c>
    </row>
    <row r="154" spans="1:15" ht="12" customHeight="1" x14ac:dyDescent="0.2">
      <c r="A154" s="4" t="s">
        <v>1042</v>
      </c>
      <c r="B154" s="18" t="str">
        <f>HYPERLINK("https://gardenstreet.ru/mikrobiota-perekryostnoparnaya ", "Микробиота перекрестнопарная")</f>
        <v>Микробиота перекрестнопарная</v>
      </c>
      <c r="C154" s="16" t="s">
        <v>1043</v>
      </c>
      <c r="D154" s="16" t="s">
        <v>1044</v>
      </c>
      <c r="E154" s="16" t="s">
        <v>1045</v>
      </c>
      <c r="F154" s="16" t="s">
        <v>1046</v>
      </c>
      <c r="G154" s="4" t="s">
        <v>1047</v>
      </c>
      <c r="H154" s="3" t="s">
        <v>1048</v>
      </c>
      <c r="I154" s="3" t="s">
        <v>1049</v>
      </c>
      <c r="J154" s="3" t="s">
        <v>1050</v>
      </c>
      <c r="K154" s="3" t="s">
        <v>1051</v>
      </c>
      <c r="L154" s="3" t="s">
        <v>1052</v>
      </c>
      <c r="M154" s="20"/>
      <c r="N154" s="19">
        <f>H154*M154</f>
        <v>0</v>
      </c>
      <c r="O154" s="17" t="s">
        <v>0</v>
      </c>
    </row>
    <row r="155" spans="1:15" ht="9" customHeight="1" x14ac:dyDescent="0.2"/>
    <row r="156" spans="1:15" ht="14.25" customHeight="1" x14ac:dyDescent="0.2">
      <c r="A156" s="13" t="s">
        <v>1053</v>
      </c>
      <c r="B156" s="13" t="s">
        <v>1054</v>
      </c>
      <c r="C156" s="13" t="s">
        <v>1055</v>
      </c>
      <c r="D156" s="13" t="s">
        <v>1056</v>
      </c>
      <c r="E156" s="13" t="s">
        <v>1054</v>
      </c>
      <c r="F156" s="13" t="s">
        <v>1054</v>
      </c>
      <c r="G156" s="13" t="s">
        <v>1054</v>
      </c>
      <c r="H156" s="13" t="s">
        <v>1054</v>
      </c>
      <c r="I156" s="13" t="s">
        <v>1054</v>
      </c>
      <c r="J156" s="13" t="s">
        <v>1054</v>
      </c>
      <c r="K156" s="13" t="s">
        <v>1054</v>
      </c>
      <c r="L156" s="13" t="s">
        <v>1054</v>
      </c>
      <c r="M156" s="13" t="s">
        <v>1054</v>
      </c>
      <c r="N156" s="13" t="s">
        <v>1054</v>
      </c>
      <c r="O156" s="13" t="s">
        <v>1054</v>
      </c>
    </row>
    <row r="157" spans="1:15" ht="22.9" customHeight="1" x14ac:dyDescent="0.2">
      <c r="A157" s="1" t="s">
        <v>1057</v>
      </c>
      <c r="B157" s="14" t="s">
        <v>1031</v>
      </c>
      <c r="C157" s="14" t="s">
        <v>1031</v>
      </c>
      <c r="D157" s="14" t="s">
        <v>1031</v>
      </c>
      <c r="E157" s="14" t="s">
        <v>1031</v>
      </c>
      <c r="F157" s="14" t="s">
        <v>1031</v>
      </c>
      <c r="G157" s="2" t="s">
        <v>1035</v>
      </c>
      <c r="H157" s="1" t="s">
        <v>1036</v>
      </c>
      <c r="I157" s="1" t="s">
        <v>1058</v>
      </c>
      <c r="J157" s="1" t="s">
        <v>1059</v>
      </c>
      <c r="K157" s="1" t="s">
        <v>1060</v>
      </c>
      <c r="L157" s="1" t="s">
        <v>1061</v>
      </c>
      <c r="M157" s="1" t="s">
        <v>1062</v>
      </c>
      <c r="N157" s="15" t="s">
        <v>1063</v>
      </c>
      <c r="O157" s="15" t="s">
        <v>1063</v>
      </c>
    </row>
    <row r="158" spans="1:15" ht="12" customHeight="1" x14ac:dyDescent="0.2">
      <c r="A158" s="4" t="s">
        <v>1064</v>
      </c>
      <c r="B158" s="18" t="str">
        <f>HYPERLINK("https://gardenstreet.ru/mozhzhevelnik-virginskij-grej-oul ", "Можжевельник виргинский Грей Оул")</f>
        <v>Можжевельник виргинский Грей Оул</v>
      </c>
      <c r="C158" s="16" t="s">
        <v>1065</v>
      </c>
      <c r="D158" s="16" t="s">
        <v>1066</v>
      </c>
      <c r="E158" s="16" t="s">
        <v>1067</v>
      </c>
      <c r="F158" s="16" t="s">
        <v>1068</v>
      </c>
      <c r="G158" s="4" t="s">
        <v>1069</v>
      </c>
      <c r="H158" s="3" t="s">
        <v>1070</v>
      </c>
      <c r="I158" s="3" t="s">
        <v>1071</v>
      </c>
      <c r="J158" s="3" t="s">
        <v>1072</v>
      </c>
      <c r="K158" s="3" t="s">
        <v>1073</v>
      </c>
      <c r="L158" s="3" t="s">
        <v>1074</v>
      </c>
      <c r="M158" s="20"/>
      <c r="N158" s="19">
        <f>H158*M158</f>
        <v>0</v>
      </c>
      <c r="O158" s="17" t="s">
        <v>0</v>
      </c>
    </row>
    <row r="159" spans="1:15" ht="12" customHeight="1" x14ac:dyDescent="0.2">
      <c r="A159" s="4" t="s">
        <v>1075</v>
      </c>
      <c r="B159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59" s="16" t="s">
        <v>1076</v>
      </c>
      <c r="D159" s="16" t="s">
        <v>1077</v>
      </c>
      <c r="E159" s="16" t="s">
        <v>1078</v>
      </c>
      <c r="F159" s="16" t="s">
        <v>1079</v>
      </c>
      <c r="G159" s="4" t="s">
        <v>1080</v>
      </c>
      <c r="H159" s="3" t="s">
        <v>1081</v>
      </c>
      <c r="I159" s="3" t="s">
        <v>1082</v>
      </c>
      <c r="J159" s="3" t="s">
        <v>1083</v>
      </c>
      <c r="K159" s="3" t="s">
        <v>1084</v>
      </c>
      <c r="L159" s="3" t="s">
        <v>1085</v>
      </c>
      <c r="M159" s="20"/>
      <c r="N159" s="19">
        <f>H159*M159</f>
        <v>0</v>
      </c>
      <c r="O159" s="17" t="s">
        <v>0</v>
      </c>
    </row>
    <row r="160" spans="1:15" ht="12" customHeight="1" x14ac:dyDescent="0.2">
      <c r="A160" s="4" t="s">
        <v>1086</v>
      </c>
      <c r="B160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60" s="16" t="s">
        <v>1078</v>
      </c>
      <c r="D160" s="16" t="s">
        <v>1078</v>
      </c>
      <c r="E160" s="16" t="s">
        <v>1078</v>
      </c>
      <c r="F160" s="16" t="s">
        <v>1078</v>
      </c>
      <c r="G160" s="4" t="s">
        <v>1087</v>
      </c>
      <c r="H160" s="3" t="s">
        <v>1088</v>
      </c>
      <c r="I160" s="3" t="s">
        <v>1089</v>
      </c>
      <c r="J160" s="3" t="s">
        <v>1090</v>
      </c>
      <c r="K160" s="3" t="s">
        <v>1091</v>
      </c>
      <c r="L160" s="3" t="s">
        <v>1092</v>
      </c>
      <c r="M160" s="20"/>
      <c r="N160" s="19">
        <f>H160*M160</f>
        <v>0</v>
      </c>
      <c r="O160" s="17" t="s">
        <v>0</v>
      </c>
    </row>
    <row r="161" spans="1:15" ht="12" customHeight="1" x14ac:dyDescent="0.2">
      <c r="A161" s="4" t="s">
        <v>1093</v>
      </c>
      <c r="B161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61" s="16" t="s">
        <v>1095</v>
      </c>
      <c r="D161" s="16" t="s">
        <v>1094</v>
      </c>
      <c r="E161" s="16" t="s">
        <v>1094</v>
      </c>
      <c r="F161" s="16" t="s">
        <v>1094</v>
      </c>
      <c r="G161" s="4" t="s">
        <v>279</v>
      </c>
      <c r="H161" s="3" t="s">
        <v>1096</v>
      </c>
      <c r="I161" s="3" t="s">
        <v>1097</v>
      </c>
      <c r="J161" s="3" t="s">
        <v>1098</v>
      </c>
      <c r="K161" s="3" t="s">
        <v>1099</v>
      </c>
      <c r="L161" s="3" t="s">
        <v>1100</v>
      </c>
      <c r="M161" s="20"/>
      <c r="N161" s="19">
        <f>H161*M161</f>
        <v>0</v>
      </c>
      <c r="O161" s="17" t="s">
        <v>0</v>
      </c>
    </row>
    <row r="162" spans="1:15" ht="12" customHeight="1" x14ac:dyDescent="0.2">
      <c r="A162" s="4" t="s">
        <v>1101</v>
      </c>
      <c r="B162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62" s="16" t="s">
        <v>1102</v>
      </c>
      <c r="D162" s="16" t="s">
        <v>1103</v>
      </c>
      <c r="E162" s="16" t="s">
        <v>1104</v>
      </c>
      <c r="F162" s="16" t="s">
        <v>1105</v>
      </c>
      <c r="G162" s="4" t="s">
        <v>1106</v>
      </c>
      <c r="H162" s="3" t="s">
        <v>1107</v>
      </c>
      <c r="I162" s="3" t="s">
        <v>1108</v>
      </c>
      <c r="J162" s="3" t="s">
        <v>1109</v>
      </c>
      <c r="K162" s="3" t="s">
        <v>1110</v>
      </c>
      <c r="L162" s="3" t="s">
        <v>1111</v>
      </c>
      <c r="M162" s="20"/>
      <c r="N162" s="19">
        <f>H162*M162</f>
        <v>0</v>
      </c>
      <c r="O162" s="17" t="s">
        <v>0</v>
      </c>
    </row>
    <row r="163" spans="1:15" ht="12" customHeight="1" x14ac:dyDescent="0.2">
      <c r="A163" s="4" t="s">
        <v>1112</v>
      </c>
      <c r="B163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63" s="16" t="s">
        <v>1113</v>
      </c>
      <c r="D163" s="16" t="s">
        <v>1113</v>
      </c>
      <c r="E163" s="16" t="s">
        <v>1113</v>
      </c>
      <c r="F163" s="16" t="s">
        <v>1113</v>
      </c>
      <c r="G163" s="4" t="s">
        <v>1114</v>
      </c>
      <c r="H163" s="3" t="s">
        <v>1115</v>
      </c>
      <c r="I163" s="3" t="s">
        <v>1116</v>
      </c>
      <c r="J163" s="3" t="s">
        <v>1117</v>
      </c>
      <c r="K163" s="3" t="s">
        <v>1118</v>
      </c>
      <c r="L163" s="3" t="s">
        <v>1119</v>
      </c>
      <c r="M163" s="20"/>
      <c r="N163" s="19">
        <f>H163*M163</f>
        <v>0</v>
      </c>
      <c r="O163" s="17" t="s">
        <v>0</v>
      </c>
    </row>
    <row r="164" spans="1:15" ht="12" customHeight="1" x14ac:dyDescent="0.2">
      <c r="A164" s="4" t="s">
        <v>1120</v>
      </c>
      <c r="B164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64" s="16" t="s">
        <v>1113</v>
      </c>
      <c r="D164" s="16" t="s">
        <v>1113</v>
      </c>
      <c r="E164" s="16" t="s">
        <v>1113</v>
      </c>
      <c r="F164" s="16" t="s">
        <v>1113</v>
      </c>
      <c r="G164" s="4" t="s">
        <v>1121</v>
      </c>
      <c r="H164" s="3" t="s">
        <v>1122</v>
      </c>
      <c r="I164" s="3" t="s">
        <v>1123</v>
      </c>
      <c r="J164" s="3" t="s">
        <v>1124</v>
      </c>
      <c r="K164" s="3" t="s">
        <v>1125</v>
      </c>
      <c r="L164" s="3" t="s">
        <v>1126</v>
      </c>
      <c r="M164" s="20"/>
      <c r="N164" s="19">
        <f>H164*M164</f>
        <v>0</v>
      </c>
      <c r="O164" s="17" t="s">
        <v>0</v>
      </c>
    </row>
    <row r="165" spans="1:15" ht="12" customHeight="1" x14ac:dyDescent="0.2">
      <c r="A165" s="4" t="s">
        <v>1127</v>
      </c>
      <c r="B165" s="18" t="str">
        <f>HYPERLINK("https://gardenstreet.ru/mozhzhevelnik-gorizontalnyj-viltoni ", "Можжевельник горизонтальный Вилтони")</f>
        <v>Можжевельник горизонтальный Вилтони</v>
      </c>
      <c r="C165" s="16" t="s">
        <v>1128</v>
      </c>
      <c r="D165" s="16" t="s">
        <v>1128</v>
      </c>
      <c r="E165" s="16" t="s">
        <v>1128</v>
      </c>
      <c r="F165" s="16" t="s">
        <v>1128</v>
      </c>
      <c r="G165" s="4" t="s">
        <v>1129</v>
      </c>
      <c r="H165" s="3" t="s">
        <v>1130</v>
      </c>
      <c r="I165" s="3" t="s">
        <v>1131</v>
      </c>
      <c r="J165" s="3" t="s">
        <v>1132</v>
      </c>
      <c r="K165" s="3" t="s">
        <v>1133</v>
      </c>
      <c r="L165" s="3" t="s">
        <v>1134</v>
      </c>
      <c r="M165" s="20"/>
      <c r="N165" s="19">
        <f>H165*M165</f>
        <v>0</v>
      </c>
      <c r="O165" s="17" t="s">
        <v>0</v>
      </c>
    </row>
    <row r="166" spans="1:15" ht="12" customHeight="1" x14ac:dyDescent="0.2">
      <c r="A166" s="4" t="s">
        <v>1135</v>
      </c>
      <c r="B166" s="18" t="str">
        <f>HYPERLINK("https://gardenstreet.ru/mozhzhevelnik-gorizontalnyj-golden-karpet ", "Можжевельник горизонтальный Голден Карпет")</f>
        <v>Можжевельник горизонтальный Голден Карпет</v>
      </c>
      <c r="C166" s="16" t="s">
        <v>1136</v>
      </c>
      <c r="D166" s="16" t="s">
        <v>1136</v>
      </c>
      <c r="E166" s="16" t="s">
        <v>1136</v>
      </c>
      <c r="F166" s="16" t="s">
        <v>1136</v>
      </c>
      <c r="G166" s="4" t="s">
        <v>533</v>
      </c>
      <c r="H166" s="3" t="s">
        <v>1137</v>
      </c>
      <c r="I166" s="3" t="s">
        <v>1138</v>
      </c>
      <c r="J166" s="3" t="s">
        <v>1139</v>
      </c>
      <c r="K166" s="3" t="s">
        <v>1140</v>
      </c>
      <c r="L166" s="3" t="s">
        <v>1141</v>
      </c>
      <c r="M166" s="20"/>
      <c r="N166" s="19">
        <f>H166*M166</f>
        <v>0</v>
      </c>
      <c r="O166" s="17" t="s">
        <v>0</v>
      </c>
    </row>
    <row r="167" spans="1:15" ht="12" customHeight="1" x14ac:dyDescent="0.2">
      <c r="A167" s="4" t="s">
        <v>1142</v>
      </c>
      <c r="B167" s="18" t="str">
        <f>HYPERLINK("https://gardenstreet.ru/mozhzhevelnik-gorizontalnyj-dzhejd-river ", "Можжевельник горизонтальный Джейд Ривер")</f>
        <v>Можжевельник горизонтальный Джейд Ривер</v>
      </c>
      <c r="C167" s="16" t="s">
        <v>1143</v>
      </c>
      <c r="D167" s="16" t="s">
        <v>1143</v>
      </c>
      <c r="E167" s="16" t="s">
        <v>1143</v>
      </c>
      <c r="F167" s="16" t="s">
        <v>1143</v>
      </c>
      <c r="G167" s="4" t="s">
        <v>1144</v>
      </c>
      <c r="H167" s="3" t="s">
        <v>1145</v>
      </c>
      <c r="I167" s="3" t="s">
        <v>1146</v>
      </c>
      <c r="J167" s="3" t="s">
        <v>1147</v>
      </c>
      <c r="K167" s="3" t="s">
        <v>1148</v>
      </c>
      <c r="L167" s="3" t="s">
        <v>1149</v>
      </c>
      <c r="M167" s="20"/>
      <c r="N167" s="19">
        <f>H167*M167</f>
        <v>0</v>
      </c>
      <c r="O167" s="17" t="s">
        <v>0</v>
      </c>
    </row>
    <row r="168" spans="1:15" ht="1.5" customHeight="1" x14ac:dyDescent="0.2"/>
    <row r="169" spans="1:15" ht="12" customHeight="1" x14ac:dyDescent="0.2">
      <c r="A169" s="4" t="s">
        <v>1150</v>
      </c>
      <c r="B169" s="18" t="str">
        <f>HYPERLINK("https://gardenstreet.ru/mozhzhevelnik-gorizontalnyy-kost-of-mayne ", "Можжевельник горизонтальный Кост оф Майне")</f>
        <v>Можжевельник горизонтальный Кост оф Майне</v>
      </c>
      <c r="C169" s="16" t="s">
        <v>1151</v>
      </c>
      <c r="D169" s="16" t="s">
        <v>1152</v>
      </c>
      <c r="E169" s="16" t="s">
        <v>1153</v>
      </c>
      <c r="F169" s="16" t="s">
        <v>1154</v>
      </c>
      <c r="G169" s="4" t="s">
        <v>1155</v>
      </c>
      <c r="H169" s="3" t="s">
        <v>1156</v>
      </c>
      <c r="I169" s="3" t="s">
        <v>1157</v>
      </c>
      <c r="J169" s="3" t="s">
        <v>1158</v>
      </c>
      <c r="K169" s="3" t="s">
        <v>1159</v>
      </c>
      <c r="L169" s="3" t="s">
        <v>1160</v>
      </c>
      <c r="M169" s="20"/>
      <c r="N169" s="19">
        <f>H169*M169</f>
        <v>0</v>
      </c>
      <c r="O169" s="17" t="s">
        <v>0</v>
      </c>
    </row>
    <row r="170" spans="1:15" ht="12" customHeight="1" x14ac:dyDescent="0.2">
      <c r="A170" s="4" t="s">
        <v>1161</v>
      </c>
      <c r="B170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70" s="16" t="s">
        <v>1162</v>
      </c>
      <c r="D170" s="16" t="s">
        <v>1162</v>
      </c>
      <c r="E170" s="16" t="s">
        <v>1162</v>
      </c>
      <c r="F170" s="16" t="s">
        <v>1162</v>
      </c>
      <c r="G170" s="4" t="s">
        <v>1163</v>
      </c>
      <c r="H170" s="3" t="s">
        <v>1164</v>
      </c>
      <c r="I170" s="3" t="s">
        <v>1165</v>
      </c>
      <c r="J170" s="3" t="s">
        <v>1166</v>
      </c>
      <c r="K170" s="3" t="s">
        <v>1167</v>
      </c>
      <c r="L170" s="3" t="s">
        <v>1168</v>
      </c>
      <c r="M170" s="20"/>
      <c r="N170" s="19">
        <f>H170*M170</f>
        <v>0</v>
      </c>
      <c r="O170" s="17" t="s">
        <v>0</v>
      </c>
    </row>
    <row r="171" spans="1:15" ht="12" customHeight="1" x14ac:dyDescent="0.2">
      <c r="A171" s="4" t="s">
        <v>1169</v>
      </c>
      <c r="B171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71" s="16" t="s">
        <v>1170</v>
      </c>
      <c r="D171" s="16" t="s">
        <v>1170</v>
      </c>
      <c r="E171" s="16" t="s">
        <v>1170</v>
      </c>
      <c r="F171" s="16" t="s">
        <v>1170</v>
      </c>
      <c r="G171" s="4" t="s">
        <v>1171</v>
      </c>
      <c r="H171" s="3" t="s">
        <v>298</v>
      </c>
      <c r="I171" s="3" t="s">
        <v>1172</v>
      </c>
      <c r="J171" s="3" t="s">
        <v>1173</v>
      </c>
      <c r="K171" s="3" t="s">
        <v>1174</v>
      </c>
      <c r="L171" s="3" t="s">
        <v>1175</v>
      </c>
      <c r="M171" s="20"/>
      <c r="N171" s="19">
        <f>H171*M171</f>
        <v>0</v>
      </c>
      <c r="O171" s="17" t="s">
        <v>0</v>
      </c>
    </row>
    <row r="172" spans="1:15" ht="12" customHeight="1" x14ac:dyDescent="0.2">
      <c r="A172" s="4" t="s">
        <v>1176</v>
      </c>
      <c r="B172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72" s="16" t="s">
        <v>1177</v>
      </c>
      <c r="D172" s="16" t="s">
        <v>1178</v>
      </c>
      <c r="E172" s="16" t="s">
        <v>1179</v>
      </c>
      <c r="F172" s="16" t="s">
        <v>1180</v>
      </c>
      <c r="G172" s="4" t="s">
        <v>1181</v>
      </c>
      <c r="H172" s="3" t="s">
        <v>1182</v>
      </c>
      <c r="I172" s="3" t="s">
        <v>1183</v>
      </c>
      <c r="J172" s="3" t="s">
        <v>1184</v>
      </c>
      <c r="K172" s="3" t="s">
        <v>1185</v>
      </c>
      <c r="L172" s="3" t="s">
        <v>1186</v>
      </c>
      <c r="M172" s="20"/>
      <c r="N172" s="19">
        <f>H172*M172</f>
        <v>0</v>
      </c>
      <c r="O172" s="17" t="s">
        <v>0</v>
      </c>
    </row>
    <row r="173" spans="1:15" ht="12" customHeight="1" x14ac:dyDescent="0.2">
      <c r="A173" s="4" t="s">
        <v>1187</v>
      </c>
      <c r="B173" s="18" t="str">
        <f>HYPERLINK("https://gardenstreet.ru/mozhzhevelnik-kazackij-knapp-khill ", "Можжевельник казацкий Кнап Хилл")</f>
        <v>Можжевельник казацкий Кнап Хилл</v>
      </c>
      <c r="C173" s="16" t="s">
        <v>1189</v>
      </c>
      <c r="D173" s="16" t="s">
        <v>1188</v>
      </c>
      <c r="E173" s="16" t="s">
        <v>1188</v>
      </c>
      <c r="F173" s="16" t="s">
        <v>1188</v>
      </c>
      <c r="G173" s="4" t="s">
        <v>1190</v>
      </c>
      <c r="H173" s="3" t="s">
        <v>1191</v>
      </c>
      <c r="I173" s="3" t="s">
        <v>1192</v>
      </c>
      <c r="J173" s="3" t="s">
        <v>1193</v>
      </c>
      <c r="K173" s="3" t="s">
        <v>1194</v>
      </c>
      <c r="L173" s="3" t="s">
        <v>1195</v>
      </c>
      <c r="M173" s="20"/>
      <c r="N173" s="19">
        <f>H173*M173</f>
        <v>0</v>
      </c>
      <c r="O173" s="17" t="s">
        <v>0</v>
      </c>
    </row>
    <row r="174" spans="1:15" ht="12" customHeight="1" x14ac:dyDescent="0.2">
      <c r="A174" s="4" t="s">
        <v>1196</v>
      </c>
      <c r="B174" s="18" t="str">
        <f>HYPERLINK("https://gardenstreet.ru/mozhzhevelnik-kazatskiy-khiksi ", "Можжевельник казацкий Хикси")</f>
        <v>Можжевельник казацкий Хикси</v>
      </c>
      <c r="C174" s="16" t="s">
        <v>1197</v>
      </c>
      <c r="D174" s="16" t="s">
        <v>1198</v>
      </c>
      <c r="E174" s="16" t="s">
        <v>1199</v>
      </c>
      <c r="F174" s="16" t="s">
        <v>1200</v>
      </c>
      <c r="G174" s="4" t="s">
        <v>1201</v>
      </c>
      <c r="H174" s="3" t="s">
        <v>1202</v>
      </c>
      <c r="I174" s="3" t="s">
        <v>1203</v>
      </c>
      <c r="J174" s="3" t="s">
        <v>1204</v>
      </c>
      <c r="K174" s="3" t="s">
        <v>1205</v>
      </c>
      <c r="L174" s="3" t="s">
        <v>1206</v>
      </c>
      <c r="M174" s="20"/>
      <c r="N174" s="19">
        <f>H174*M174</f>
        <v>0</v>
      </c>
      <c r="O174" s="17" t="s">
        <v>0</v>
      </c>
    </row>
    <row r="175" spans="1:15" ht="12" customHeight="1" x14ac:dyDescent="0.2">
      <c r="A175" s="4" t="s">
        <v>1207</v>
      </c>
      <c r="B175" s="18" t="str">
        <f>HYPERLINK("https://gardenstreet.ru/mozhzhevelnik-kazatskiy-khiksi ", "Можжевельник казацкий Хикси")</f>
        <v>Можжевельник казацкий Хикси</v>
      </c>
      <c r="C175" s="16" t="s">
        <v>1208</v>
      </c>
      <c r="D175" s="16" t="s">
        <v>1209</v>
      </c>
      <c r="E175" s="16" t="s">
        <v>1210</v>
      </c>
      <c r="F175" s="16" t="s">
        <v>1211</v>
      </c>
      <c r="G175" s="4" t="s">
        <v>271</v>
      </c>
      <c r="H175" s="3" t="s">
        <v>1212</v>
      </c>
      <c r="I175" s="3" t="s">
        <v>1213</v>
      </c>
      <c r="J175" s="3" t="s">
        <v>1214</v>
      </c>
      <c r="K175" s="3" t="s">
        <v>1215</v>
      </c>
      <c r="L175" s="3" t="s">
        <v>1216</v>
      </c>
      <c r="M175" s="20"/>
      <c r="N175" s="19">
        <f>H175*M175</f>
        <v>0</v>
      </c>
      <c r="O175" s="17" t="s">
        <v>0</v>
      </c>
    </row>
    <row r="176" spans="1:15" ht="12" customHeight="1" x14ac:dyDescent="0.2">
      <c r="A176" s="4" t="s">
        <v>1217</v>
      </c>
      <c r="B176" s="18" t="str">
        <f>HYPERLINK("https://gardenstreet.ru/mozhzhevelnik-obyknovennyy-goldshatts ", "Можжевельник обыкновенный Голдшатц")</f>
        <v>Можжевельник обыкновенный Голдшатц</v>
      </c>
      <c r="C176" s="16" t="s">
        <v>1218</v>
      </c>
      <c r="D176" s="16" t="s">
        <v>1218</v>
      </c>
      <c r="E176" s="16" t="s">
        <v>1218</v>
      </c>
      <c r="F176" s="16" t="s">
        <v>1218</v>
      </c>
      <c r="G176" s="4" t="s">
        <v>1219</v>
      </c>
      <c r="H176" s="3" t="s">
        <v>1220</v>
      </c>
      <c r="I176" s="3" t="s">
        <v>1221</v>
      </c>
      <c r="J176" s="3" t="s">
        <v>1222</v>
      </c>
      <c r="K176" s="3" t="s">
        <v>1223</v>
      </c>
      <c r="L176" s="3" t="s">
        <v>1224</v>
      </c>
      <c r="M176" s="20"/>
      <c r="N176" s="19">
        <f>H176*M176</f>
        <v>0</v>
      </c>
      <c r="O176" s="17" t="s">
        <v>0</v>
      </c>
    </row>
    <row r="177" spans="1:15" ht="12" customHeight="1" x14ac:dyDescent="0.2">
      <c r="A177" s="4" t="s">
        <v>1225</v>
      </c>
      <c r="B177" s="18" t="str">
        <f>HYPERLINK("https://gardenstreet.ru/mozhzhevelnik-obyknovennyj-suecika ", "Можжевельник обыкновенный Суецика")</f>
        <v>Можжевельник обыкновенный Суецика</v>
      </c>
      <c r="C177" s="16" t="s">
        <v>1226</v>
      </c>
      <c r="D177" s="16" t="s">
        <v>1226</v>
      </c>
      <c r="E177" s="16" t="s">
        <v>1226</v>
      </c>
      <c r="F177" s="16" t="s">
        <v>1226</v>
      </c>
      <c r="G177" s="4" t="s">
        <v>1227</v>
      </c>
      <c r="H177" s="3" t="s">
        <v>1228</v>
      </c>
      <c r="I177" s="3" t="s">
        <v>1229</v>
      </c>
      <c r="J177" s="3" t="s">
        <v>1230</v>
      </c>
      <c r="K177" s="3" t="s">
        <v>1231</v>
      </c>
      <c r="L177" s="3" t="s">
        <v>1232</v>
      </c>
      <c r="M177" s="20"/>
      <c r="N177" s="19">
        <f>H177*M177</f>
        <v>0</v>
      </c>
      <c r="O177" s="17" t="s">
        <v>0</v>
      </c>
    </row>
    <row r="178" spans="1:15" ht="12" customHeight="1" x14ac:dyDescent="0.2">
      <c r="A178" s="4" t="s">
        <v>1233</v>
      </c>
      <c r="B178" s="18" t="str">
        <f>HYPERLINK("https://gardenstreet.ru/mozhzhevelnik-srednij-goldkissen ", "Можжевельник средний Голдкиссен")</f>
        <v>Можжевельник средний Голдкиссен</v>
      </c>
      <c r="C178" s="16" t="s">
        <v>1234</v>
      </c>
      <c r="D178" s="16" t="s">
        <v>1234</v>
      </c>
      <c r="E178" s="16" t="s">
        <v>1234</v>
      </c>
      <c r="F178" s="16" t="s">
        <v>1234</v>
      </c>
      <c r="G178" s="4" t="s">
        <v>540</v>
      </c>
      <c r="H178" s="3" t="s">
        <v>1235</v>
      </c>
      <c r="I178" s="3" t="s">
        <v>1236</v>
      </c>
      <c r="J178" s="3" t="s">
        <v>1237</v>
      </c>
      <c r="K178" s="3" t="s">
        <v>1238</v>
      </c>
      <c r="L178" s="3" t="s">
        <v>1239</v>
      </c>
      <c r="M178" s="20"/>
      <c r="N178" s="19">
        <f>H178*M178</f>
        <v>0</v>
      </c>
      <c r="O178" s="17" t="s">
        <v>0</v>
      </c>
    </row>
    <row r="179" spans="1:15" ht="12" customHeight="1" x14ac:dyDescent="0.2">
      <c r="A179" s="4" t="s">
        <v>1240</v>
      </c>
      <c r="B179" s="18" t="str">
        <f>HYPERLINK("https://gardenstreet.ru/mozhzhevelnik-srednij-mint-dzhulep ", "Можжевельник средний Минт Джулеп")</f>
        <v>Можжевельник средний Минт Джулеп</v>
      </c>
      <c r="C179" s="16" t="s">
        <v>1241</v>
      </c>
      <c r="D179" s="16" t="s">
        <v>1241</v>
      </c>
      <c r="E179" s="16" t="s">
        <v>1241</v>
      </c>
      <c r="F179" s="16" t="s">
        <v>1241</v>
      </c>
      <c r="G179" s="4" t="s">
        <v>1242</v>
      </c>
      <c r="H179" s="3" t="s">
        <v>1243</v>
      </c>
      <c r="I179" s="3" t="s">
        <v>1244</v>
      </c>
      <c r="J179" s="3" t="s">
        <v>1245</v>
      </c>
      <c r="K179" s="3" t="s">
        <v>1246</v>
      </c>
      <c r="L179" s="3" t="s">
        <v>1247</v>
      </c>
      <c r="M179" s="20"/>
      <c r="N179" s="19">
        <f>H179*M179</f>
        <v>0</v>
      </c>
      <c r="O179" s="17" t="s">
        <v>0</v>
      </c>
    </row>
    <row r="180" spans="1:15" ht="12" customHeight="1" x14ac:dyDescent="0.2">
      <c r="A180" s="4" t="s">
        <v>1248</v>
      </c>
      <c r="B180" s="18" t="str">
        <f>HYPERLINK("https://gardenstreet.ru/mozhzhevelnik-srednij-mint-dzhulep ", "Можжевельник средний Минт Джулеп")</f>
        <v>Можжевельник средний Минт Джулеп</v>
      </c>
      <c r="C180" s="16" t="s">
        <v>1249</v>
      </c>
      <c r="D180" s="16" t="s">
        <v>1250</v>
      </c>
      <c r="E180" s="16" t="s">
        <v>1251</v>
      </c>
      <c r="F180" s="16" t="s">
        <v>1252</v>
      </c>
      <c r="G180" s="4" t="s">
        <v>1253</v>
      </c>
      <c r="H180" s="3" t="s">
        <v>1254</v>
      </c>
      <c r="I180" s="3" t="s">
        <v>1255</v>
      </c>
      <c r="J180" s="3" t="s">
        <v>1256</v>
      </c>
      <c r="K180" s="3" t="s">
        <v>1257</v>
      </c>
      <c r="L180" s="3" t="s">
        <v>1258</v>
      </c>
      <c r="M180" s="20"/>
      <c r="N180" s="19">
        <f>H180*M180</f>
        <v>0</v>
      </c>
      <c r="O180" s="17" t="s">
        <v>0</v>
      </c>
    </row>
    <row r="181" spans="1:15" ht="12" customHeight="1" x14ac:dyDescent="0.2">
      <c r="A181" s="4" t="s">
        <v>1259</v>
      </c>
      <c r="B181" s="18" t="str">
        <f>HYPERLINK("https://gardenstreet.ru/mozhzhevelnik-srednij-mordigan-gold ", "Можжевельник средний Мордиган Голд")</f>
        <v>Можжевельник средний Мордиган Голд</v>
      </c>
      <c r="C181" s="16" t="s">
        <v>1260</v>
      </c>
      <c r="D181" s="16" t="s">
        <v>1260</v>
      </c>
      <c r="E181" s="16" t="s">
        <v>1260</v>
      </c>
      <c r="F181" s="16" t="s">
        <v>1260</v>
      </c>
      <c r="G181" s="4" t="s">
        <v>1261</v>
      </c>
      <c r="H181" s="3" t="s">
        <v>1262</v>
      </c>
      <c r="I181" s="3" t="s">
        <v>1263</v>
      </c>
      <c r="J181" s="3" t="s">
        <v>1264</v>
      </c>
      <c r="K181" s="3" t="s">
        <v>1265</v>
      </c>
      <c r="L181" s="3" t="s">
        <v>1266</v>
      </c>
      <c r="M181" s="20"/>
      <c r="N181" s="19">
        <f>H181*M181</f>
        <v>0</v>
      </c>
      <c r="O181" s="17" t="s">
        <v>0</v>
      </c>
    </row>
    <row r="182" spans="1:15" ht="12" customHeight="1" x14ac:dyDescent="0.2">
      <c r="A182" s="4" t="s">
        <v>1267</v>
      </c>
      <c r="B182" s="18" t="str">
        <f>HYPERLINK("https://gardenstreet.ru/mozhzhevelnik-cheshujchatyj-gold-tip ", "Можжевельник чешуйчатый Голд Тип")</f>
        <v>Можжевельник чешуйчатый Голд Тип</v>
      </c>
      <c r="C182" s="16" t="s">
        <v>1268</v>
      </c>
      <c r="D182" s="16" t="s">
        <v>1268</v>
      </c>
      <c r="E182" s="16" t="s">
        <v>1268</v>
      </c>
      <c r="F182" s="16" t="s">
        <v>1268</v>
      </c>
      <c r="G182" s="4" t="s">
        <v>1269</v>
      </c>
      <c r="H182" s="3" t="s">
        <v>1270</v>
      </c>
      <c r="I182" s="3" t="s">
        <v>1271</v>
      </c>
      <c r="J182" s="3" t="s">
        <v>1272</v>
      </c>
      <c r="K182" s="3" t="s">
        <v>1273</v>
      </c>
      <c r="L182" s="3" t="s">
        <v>1274</v>
      </c>
      <c r="M182" s="20"/>
      <c r="N182" s="19">
        <f>H182*M182</f>
        <v>0</v>
      </c>
      <c r="O182" s="17" t="s">
        <v>0</v>
      </c>
    </row>
    <row r="183" spans="1:15" ht="12" customHeight="1" x14ac:dyDescent="0.2">
      <c r="A183" s="4" t="s">
        <v>1275</v>
      </c>
      <c r="B183" s="18" t="str">
        <f>HYPERLINK("https://gardenstreet.ru/mozhzhevelnik-cheshujchatyj-khannetorp ", "Можжевельник чешуйчатый Ханнеторп")</f>
        <v>Можжевельник чешуйчатый Ханнеторп</v>
      </c>
      <c r="C183" s="16" t="s">
        <v>1276</v>
      </c>
      <c r="D183" s="16" t="s">
        <v>1276</v>
      </c>
      <c r="E183" s="16" t="s">
        <v>1276</v>
      </c>
      <c r="F183" s="16" t="s">
        <v>1276</v>
      </c>
      <c r="G183" s="4" t="s">
        <v>1277</v>
      </c>
      <c r="H183" s="3" t="s">
        <v>1278</v>
      </c>
      <c r="I183" s="3" t="s">
        <v>1279</v>
      </c>
      <c r="J183" s="3" t="s">
        <v>1280</v>
      </c>
      <c r="K183" s="3" t="s">
        <v>1281</v>
      </c>
      <c r="L183" s="3" t="s">
        <v>1282</v>
      </c>
      <c r="M183" s="20"/>
      <c r="N183" s="19">
        <f>H183*M183</f>
        <v>0</v>
      </c>
      <c r="O183" s="17" t="s">
        <v>0</v>
      </c>
    </row>
    <row r="184" spans="1:15" ht="12" customHeight="1" x14ac:dyDescent="0.2">
      <c r="A184" s="4" t="s">
        <v>1283</v>
      </c>
      <c r="B184" s="18" t="str">
        <f>HYPERLINK("https://gardenstreet.ru/mozhzhevelnik-cheshujchatyj-kholger ", "Можжевельник чешуйчатый Холгер")</f>
        <v>Можжевельник чешуйчатый Холгер</v>
      </c>
      <c r="C184" s="16" t="s">
        <v>1284</v>
      </c>
      <c r="D184" s="16" t="s">
        <v>1284</v>
      </c>
      <c r="E184" s="16" t="s">
        <v>1284</v>
      </c>
      <c r="F184" s="16" t="s">
        <v>1284</v>
      </c>
      <c r="G184" s="4" t="s">
        <v>1285</v>
      </c>
      <c r="H184" s="3" t="s">
        <v>1286</v>
      </c>
      <c r="I184" s="3" t="s">
        <v>1287</v>
      </c>
      <c r="J184" s="3" t="s">
        <v>1288</v>
      </c>
      <c r="K184" s="3" t="s">
        <v>1289</v>
      </c>
      <c r="L184" s="3" t="s">
        <v>1290</v>
      </c>
      <c r="M184" s="20"/>
      <c r="N184" s="19">
        <f>H184*M184</f>
        <v>0</v>
      </c>
      <c r="O184" s="17" t="s">
        <v>0</v>
      </c>
    </row>
    <row r="185" spans="1:15" ht="12" customHeight="1" x14ac:dyDescent="0.2">
      <c r="A185" s="4" t="s">
        <v>1291</v>
      </c>
      <c r="B185" s="18" t="str">
        <f>HYPERLINK("https://gardenstreet.ru/mozhzhevelnik-cheshujchatyj-kholger ", "Можжевельник чешуйчатый Холгер")</f>
        <v>Можжевельник чешуйчатый Холгер</v>
      </c>
      <c r="C185" s="16" t="s">
        <v>1292</v>
      </c>
      <c r="D185" s="16" t="s">
        <v>1292</v>
      </c>
      <c r="E185" s="16" t="s">
        <v>1292</v>
      </c>
      <c r="F185" s="16" t="s">
        <v>1292</v>
      </c>
      <c r="G185" s="4" t="s">
        <v>845</v>
      </c>
      <c r="H185" s="3" t="s">
        <v>1293</v>
      </c>
      <c r="I185" s="3" t="s">
        <v>1294</v>
      </c>
      <c r="J185" s="3" t="s">
        <v>1295</v>
      </c>
      <c r="K185" s="3" t="s">
        <v>1296</v>
      </c>
      <c r="L185" s="3" t="s">
        <v>1216</v>
      </c>
      <c r="M185" s="20"/>
      <c r="N185" s="19">
        <f>H185*M185</f>
        <v>0</v>
      </c>
      <c r="O185" s="17" t="s">
        <v>0</v>
      </c>
    </row>
    <row r="186" spans="1:15" ht="9" customHeight="1" x14ac:dyDescent="0.2"/>
    <row r="187" spans="1:15" ht="14.25" customHeight="1" x14ac:dyDescent="0.2">
      <c r="A187" s="13" t="s">
        <v>1297</v>
      </c>
      <c r="B187" s="13" t="s">
        <v>1297</v>
      </c>
      <c r="C187" s="13" t="s">
        <v>1297</v>
      </c>
      <c r="D187" s="13" t="s">
        <v>1297</v>
      </c>
      <c r="E187" s="13" t="s">
        <v>1297</v>
      </c>
      <c r="F187" s="13" t="s">
        <v>1297</v>
      </c>
      <c r="G187" s="13" t="s">
        <v>1297</v>
      </c>
      <c r="H187" s="13" t="s">
        <v>1297</v>
      </c>
      <c r="I187" s="13" t="s">
        <v>1297</v>
      </c>
      <c r="J187" s="13" t="s">
        <v>1297</v>
      </c>
      <c r="K187" s="13" t="s">
        <v>1297</v>
      </c>
      <c r="L187" s="13" t="s">
        <v>1297</v>
      </c>
      <c r="M187" s="13" t="s">
        <v>1297</v>
      </c>
      <c r="N187" s="13" t="s">
        <v>1297</v>
      </c>
      <c r="O187" s="13" t="s">
        <v>1297</v>
      </c>
    </row>
    <row r="188" spans="1:15" ht="22.9" customHeight="1" x14ac:dyDescent="0.2">
      <c r="A188" s="1" t="s">
        <v>1298</v>
      </c>
      <c r="B188" s="14" t="s">
        <v>1299</v>
      </c>
      <c r="C188" s="14" t="s">
        <v>1300</v>
      </c>
      <c r="D188" s="14" t="s">
        <v>1299</v>
      </c>
      <c r="E188" s="14" t="s">
        <v>1299</v>
      </c>
      <c r="F188" s="14" t="s">
        <v>1299</v>
      </c>
      <c r="G188" s="2" t="s">
        <v>1301</v>
      </c>
      <c r="H188" s="1" t="s">
        <v>1302</v>
      </c>
      <c r="I188" s="1" t="s">
        <v>1303</v>
      </c>
      <c r="J188" s="1" t="s">
        <v>1304</v>
      </c>
      <c r="K188" s="1" t="s">
        <v>1305</v>
      </c>
      <c r="L188" s="1" t="s">
        <v>1306</v>
      </c>
      <c r="M188" s="1" t="s">
        <v>1307</v>
      </c>
      <c r="N188" s="15" t="s">
        <v>1308</v>
      </c>
      <c r="O188" s="15" t="s">
        <v>1308</v>
      </c>
    </row>
    <row r="189" spans="1:15" ht="12" customHeight="1" x14ac:dyDescent="0.2">
      <c r="A189" s="4" t="s">
        <v>1309</v>
      </c>
      <c r="B189" s="18" t="str">
        <f>HYPERLINK("https://gardenstreet.ru/ochitok-vidnyj-khot-staff ", "Очиток видный Хот Стафф")</f>
        <v>Очиток видный Хот Стафф</v>
      </c>
      <c r="C189" s="16" t="s">
        <v>1311</v>
      </c>
      <c r="D189" s="16" t="s">
        <v>1312</v>
      </c>
      <c r="E189" s="16" t="s">
        <v>1310</v>
      </c>
      <c r="F189" s="16" t="s">
        <v>1310</v>
      </c>
      <c r="G189" s="4" t="s">
        <v>1313</v>
      </c>
      <c r="H189" s="3" t="s">
        <v>1111</v>
      </c>
      <c r="I189" s="3" t="s">
        <v>1314</v>
      </c>
      <c r="J189" s="3" t="s">
        <v>1315</v>
      </c>
      <c r="K189" s="3" t="s">
        <v>1316</v>
      </c>
      <c r="L189" s="3" t="s">
        <v>1317</v>
      </c>
      <c r="M189" s="20"/>
      <c r="N189" s="19">
        <f>H189*M189</f>
        <v>0</v>
      </c>
      <c r="O189" s="17" t="s">
        <v>0</v>
      </c>
    </row>
    <row r="190" spans="1:15" ht="12" customHeight="1" x14ac:dyDescent="0.2">
      <c r="A190" s="4" t="s">
        <v>1318</v>
      </c>
      <c r="B190" s="18" t="str">
        <f>HYPERLINK("https://gardenstreet.ru/ochitok-cherri-traffl ", "Очиток Черри Траффл")</f>
        <v>Очиток Черри Траффл</v>
      </c>
      <c r="C190" s="16" t="s">
        <v>1320</v>
      </c>
      <c r="D190" s="16" t="s">
        <v>1319</v>
      </c>
      <c r="E190" s="16" t="s">
        <v>1319</v>
      </c>
      <c r="F190" s="16" t="s">
        <v>1319</v>
      </c>
      <c r="G190" s="4" t="s">
        <v>1321</v>
      </c>
      <c r="H190" s="3" t="s">
        <v>1322</v>
      </c>
      <c r="I190" s="3" t="s">
        <v>1323</v>
      </c>
      <c r="J190" s="3" t="s">
        <v>1324</v>
      </c>
      <c r="K190" s="3" t="s">
        <v>1325</v>
      </c>
      <c r="L190" s="3" t="s">
        <v>1326</v>
      </c>
      <c r="M190" s="20"/>
      <c r="N190" s="19">
        <f>H190*M190</f>
        <v>0</v>
      </c>
      <c r="O190" s="17" t="s">
        <v>0</v>
      </c>
    </row>
    <row r="191" spans="1:15" ht="9" customHeight="1" x14ac:dyDescent="0.2"/>
    <row r="192" spans="1:15" ht="14.25" customHeight="1" x14ac:dyDescent="0.2">
      <c r="A192" s="13" t="s">
        <v>1327</v>
      </c>
      <c r="B192" s="13" t="s">
        <v>1328</v>
      </c>
      <c r="C192" s="13" t="s">
        <v>1327</v>
      </c>
      <c r="D192" s="13" t="s">
        <v>1327</v>
      </c>
      <c r="E192" s="13" t="s">
        <v>1327</v>
      </c>
      <c r="F192" s="13" t="s">
        <v>1327</v>
      </c>
      <c r="G192" s="13" t="s">
        <v>1327</v>
      </c>
      <c r="H192" s="13" t="s">
        <v>1327</v>
      </c>
      <c r="I192" s="13" t="s">
        <v>1327</v>
      </c>
      <c r="J192" s="13" t="s">
        <v>1327</v>
      </c>
      <c r="K192" s="13" t="s">
        <v>1327</v>
      </c>
      <c r="L192" s="13" t="s">
        <v>1327</v>
      </c>
      <c r="M192" s="13" t="s">
        <v>1327</v>
      </c>
      <c r="N192" s="13" t="s">
        <v>1327</v>
      </c>
      <c r="O192" s="13" t="s">
        <v>1327</v>
      </c>
    </row>
    <row r="193" spans="1:15" ht="22.9" customHeight="1" x14ac:dyDescent="0.2">
      <c r="A193" s="1" t="s">
        <v>1329</v>
      </c>
      <c r="B193" s="14" t="s">
        <v>1299</v>
      </c>
      <c r="C193" s="14" t="s">
        <v>1299</v>
      </c>
      <c r="D193" s="14" t="s">
        <v>1299</v>
      </c>
      <c r="E193" s="14" t="s">
        <v>1299</v>
      </c>
      <c r="F193" s="14" t="s">
        <v>1299</v>
      </c>
      <c r="G193" s="2" t="s">
        <v>1301</v>
      </c>
      <c r="H193" s="1" t="s">
        <v>1302</v>
      </c>
      <c r="I193" s="1" t="s">
        <v>1330</v>
      </c>
      <c r="J193" s="1" t="s">
        <v>1331</v>
      </c>
      <c r="K193" s="1" t="s">
        <v>1332</v>
      </c>
      <c r="L193" s="1" t="s">
        <v>1333</v>
      </c>
      <c r="M193" s="1" t="s">
        <v>1334</v>
      </c>
      <c r="N193" s="15" t="s">
        <v>1335</v>
      </c>
      <c r="O193" s="15" t="s">
        <v>1335</v>
      </c>
    </row>
    <row r="194" spans="1:15" ht="12" customHeight="1" x14ac:dyDescent="0.2">
      <c r="A194" s="4" t="s">
        <v>1336</v>
      </c>
      <c r="B194" s="18" t="str">
        <f>HYPERLINK("https://gardenstreet.ru/pakhizandra-verkhushechnaya-grin-karpet ", "Пахизандра верхушечная Грин Карпет")</f>
        <v>Пахизандра верхушечная Грин Карпет</v>
      </c>
      <c r="C194" s="16" t="s">
        <v>1337</v>
      </c>
      <c r="D194" s="16" t="s">
        <v>1338</v>
      </c>
      <c r="E194" s="16" t="s">
        <v>1339</v>
      </c>
      <c r="F194" s="16" t="s">
        <v>1340</v>
      </c>
      <c r="G194" s="4" t="s">
        <v>1341</v>
      </c>
      <c r="H194" s="3" t="s">
        <v>1342</v>
      </c>
      <c r="I194" s="3" t="s">
        <v>1343</v>
      </c>
      <c r="J194" s="3" t="s">
        <v>673</v>
      </c>
      <c r="K194" s="3" t="s">
        <v>1344</v>
      </c>
      <c r="L194" s="3" t="s">
        <v>1345</v>
      </c>
      <c r="M194" s="20"/>
      <c r="N194" s="19">
        <f>H194*M194</f>
        <v>0</v>
      </c>
      <c r="O194" s="17" t="s">
        <v>0</v>
      </c>
    </row>
    <row r="195" spans="1:15" ht="9" customHeight="1" x14ac:dyDescent="0.2"/>
    <row r="196" spans="1:15" ht="14.25" customHeight="1" x14ac:dyDescent="0.2">
      <c r="A196" s="13" t="s">
        <v>1346</v>
      </c>
      <c r="B196" s="13" t="s">
        <v>1346</v>
      </c>
      <c r="C196" s="13" t="s">
        <v>1346</v>
      </c>
      <c r="D196" s="13" t="s">
        <v>1346</v>
      </c>
      <c r="E196" s="13" t="s">
        <v>1346</v>
      </c>
      <c r="F196" s="13" t="s">
        <v>1346</v>
      </c>
      <c r="G196" s="13" t="s">
        <v>1346</v>
      </c>
      <c r="H196" s="13" t="s">
        <v>1346</v>
      </c>
      <c r="I196" s="13" t="s">
        <v>1346</v>
      </c>
      <c r="J196" s="13" t="s">
        <v>1346</v>
      </c>
      <c r="K196" s="13" t="s">
        <v>1346</v>
      </c>
      <c r="L196" s="13" t="s">
        <v>1346</v>
      </c>
      <c r="M196" s="13" t="s">
        <v>1346</v>
      </c>
      <c r="N196" s="13" t="s">
        <v>1346</v>
      </c>
      <c r="O196" s="13" t="s">
        <v>1346</v>
      </c>
    </row>
    <row r="197" spans="1:15" ht="22.9" customHeight="1" x14ac:dyDescent="0.2">
      <c r="A197" s="1" t="s">
        <v>1347</v>
      </c>
      <c r="B197" s="14" t="s">
        <v>1348</v>
      </c>
      <c r="C197" s="14" t="s">
        <v>1349</v>
      </c>
      <c r="D197" s="14" t="s">
        <v>1350</v>
      </c>
      <c r="E197" s="14" t="s">
        <v>1351</v>
      </c>
      <c r="F197" s="14" t="s">
        <v>1299</v>
      </c>
      <c r="G197" s="2" t="s">
        <v>1301</v>
      </c>
      <c r="H197" s="1" t="s">
        <v>1302</v>
      </c>
      <c r="I197" s="1" t="s">
        <v>1352</v>
      </c>
      <c r="J197" s="1" t="s">
        <v>1353</v>
      </c>
      <c r="K197" s="1" t="s">
        <v>1354</v>
      </c>
      <c r="L197" s="1" t="s">
        <v>1333</v>
      </c>
      <c r="M197" s="1" t="s">
        <v>1355</v>
      </c>
      <c r="N197" s="15" t="s">
        <v>1356</v>
      </c>
      <c r="O197" s="15" t="s">
        <v>1335</v>
      </c>
    </row>
    <row r="198" spans="1:15" ht="12" customHeight="1" x14ac:dyDescent="0.2">
      <c r="A198" s="4" t="s">
        <v>1357</v>
      </c>
      <c r="B198" s="18" t="str">
        <f>HYPERLINK("https://gardenstreet.ru/kotovnik-fassena-uolkers-lou ", "Котовник Фассена Уолкерс Лоу")</f>
        <v>Котовник Фассена Уолкерс Лоу</v>
      </c>
      <c r="C198" s="16" t="s">
        <v>1358</v>
      </c>
      <c r="D198" s="16" t="s">
        <v>1359</v>
      </c>
      <c r="E198" s="16" t="s">
        <v>1360</v>
      </c>
      <c r="F198" s="16" t="s">
        <v>1361</v>
      </c>
      <c r="G198" s="4" t="s">
        <v>1362</v>
      </c>
      <c r="H198" s="3" t="s">
        <v>1363</v>
      </c>
      <c r="I198" s="3" t="s">
        <v>1364</v>
      </c>
      <c r="J198" s="3" t="s">
        <v>1365</v>
      </c>
      <c r="K198" s="3" t="s">
        <v>1366</v>
      </c>
      <c r="L198" s="3" t="s">
        <v>1367</v>
      </c>
      <c r="M198" s="20"/>
      <c r="N198" s="19">
        <f>H198*M198</f>
        <v>0</v>
      </c>
      <c r="O198" s="17" t="s">
        <v>0</v>
      </c>
    </row>
    <row r="199" spans="1:15" ht="9" customHeight="1" x14ac:dyDescent="0.2"/>
    <row r="200" spans="1:15" ht="14.25" customHeight="1" x14ac:dyDescent="0.2">
      <c r="A200" s="13" t="s">
        <v>1368</v>
      </c>
      <c r="B200" s="13" t="s">
        <v>1368</v>
      </c>
      <c r="C200" s="13" t="s">
        <v>1368</v>
      </c>
      <c r="D200" s="13" t="s">
        <v>1368</v>
      </c>
      <c r="E200" s="13" t="s">
        <v>1368</v>
      </c>
      <c r="F200" s="13" t="s">
        <v>1368</v>
      </c>
      <c r="G200" s="13" t="s">
        <v>1368</v>
      </c>
      <c r="H200" s="13" t="s">
        <v>1368</v>
      </c>
      <c r="I200" s="13" t="s">
        <v>1368</v>
      </c>
      <c r="J200" s="13" t="s">
        <v>1368</v>
      </c>
      <c r="K200" s="13" t="s">
        <v>1368</v>
      </c>
      <c r="L200" s="13" t="s">
        <v>1368</v>
      </c>
      <c r="M200" s="13" t="s">
        <v>1368</v>
      </c>
      <c r="N200" s="13" t="s">
        <v>1368</v>
      </c>
      <c r="O200" s="13" t="s">
        <v>1368</v>
      </c>
    </row>
    <row r="201" spans="1:15" ht="22.9" customHeight="1" x14ac:dyDescent="0.2">
      <c r="A201" s="1" t="s">
        <v>1369</v>
      </c>
      <c r="B201" s="14" t="s">
        <v>1370</v>
      </c>
      <c r="C201" s="14" t="s">
        <v>1348</v>
      </c>
      <c r="D201" s="14" t="s">
        <v>1348</v>
      </c>
      <c r="E201" s="14" t="s">
        <v>1348</v>
      </c>
      <c r="F201" s="14" t="s">
        <v>1348</v>
      </c>
      <c r="G201" s="2" t="s">
        <v>1371</v>
      </c>
      <c r="H201" s="1" t="s">
        <v>1372</v>
      </c>
      <c r="I201" s="1" t="s">
        <v>1303</v>
      </c>
      <c r="J201" s="1" t="s">
        <v>1373</v>
      </c>
      <c r="K201" s="1" t="s">
        <v>1374</v>
      </c>
      <c r="L201" s="1" t="s">
        <v>1375</v>
      </c>
      <c r="M201" s="1" t="s">
        <v>1376</v>
      </c>
      <c r="N201" s="15" t="s">
        <v>1377</v>
      </c>
      <c r="O201" s="15" t="s">
        <v>1377</v>
      </c>
    </row>
    <row r="202" spans="1:15" ht="12" customHeight="1" x14ac:dyDescent="0.2">
      <c r="A202" s="4" t="s">
        <v>1378</v>
      </c>
      <c r="B202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202" s="16" t="s">
        <v>1380</v>
      </c>
      <c r="D202" s="16" t="s">
        <v>1381</v>
      </c>
      <c r="E202" s="16" t="s">
        <v>1382</v>
      </c>
      <c r="F202" s="16" t="s">
        <v>1379</v>
      </c>
      <c r="G202" s="4" t="s">
        <v>1383</v>
      </c>
      <c r="H202" s="3" t="s">
        <v>1384</v>
      </c>
      <c r="I202" s="3" t="s">
        <v>1385</v>
      </c>
      <c r="J202" s="3" t="s">
        <v>1386</v>
      </c>
      <c r="K202" s="3" t="s">
        <v>1387</v>
      </c>
      <c r="L202" s="3" t="s">
        <v>1388</v>
      </c>
      <c r="M202" s="20"/>
      <c r="N202" s="19">
        <f>H202*M202</f>
        <v>0</v>
      </c>
      <c r="O202" s="17" t="s">
        <v>0</v>
      </c>
    </row>
    <row r="203" spans="1:15" ht="12" customHeight="1" x14ac:dyDescent="0.2">
      <c r="A203" s="4" t="s">
        <v>1389</v>
      </c>
      <c r="B203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203" s="16" t="s">
        <v>1379</v>
      </c>
      <c r="D203" s="16" t="s">
        <v>1379</v>
      </c>
      <c r="E203" s="16" t="s">
        <v>1379</v>
      </c>
      <c r="F203" s="16" t="s">
        <v>1379</v>
      </c>
      <c r="G203" s="4" t="s">
        <v>1390</v>
      </c>
      <c r="H203" s="3" t="s">
        <v>1391</v>
      </c>
      <c r="I203" s="3" t="s">
        <v>1392</v>
      </c>
      <c r="J203" s="3" t="s">
        <v>1393</v>
      </c>
      <c r="K203" s="3" t="s">
        <v>1394</v>
      </c>
      <c r="L203" s="3" t="s">
        <v>1395</v>
      </c>
      <c r="M203" s="20"/>
      <c r="N203" s="19">
        <f>H203*M203</f>
        <v>0</v>
      </c>
      <c r="O203" s="17" t="s">
        <v>0</v>
      </c>
    </row>
    <row r="204" spans="1:15" ht="12" customHeight="1" x14ac:dyDescent="0.2">
      <c r="A204" s="4" t="s">
        <v>1396</v>
      </c>
      <c r="B204" s="18" t="str">
        <f>HYPERLINK("https://gardenstreet.ru/puzyreplodnik-kalinolistnyj-andre ", "Пузыреплодник калинолистный Андре")</f>
        <v>Пузыреплодник калинолистный Андре</v>
      </c>
      <c r="C204" s="16" t="s">
        <v>1397</v>
      </c>
      <c r="D204" s="16" t="s">
        <v>1398</v>
      </c>
      <c r="E204" s="16" t="s">
        <v>1397</v>
      </c>
      <c r="F204" s="16" t="s">
        <v>1397</v>
      </c>
      <c r="G204" s="4" t="s">
        <v>1399</v>
      </c>
      <c r="H204" s="3" t="s">
        <v>832</v>
      </c>
      <c r="I204" s="3" t="s">
        <v>1400</v>
      </c>
      <c r="J204" s="3" t="s">
        <v>1401</v>
      </c>
      <c r="K204" s="3" t="s">
        <v>1402</v>
      </c>
      <c r="L204" s="3" t="s">
        <v>1403</v>
      </c>
      <c r="M204" s="20"/>
      <c r="N204" s="19">
        <f>H204*M204</f>
        <v>0</v>
      </c>
      <c r="O204" s="17" t="s">
        <v>0</v>
      </c>
    </row>
    <row r="205" spans="1:15" ht="12" customHeight="1" x14ac:dyDescent="0.2">
      <c r="A205" s="4" t="s">
        <v>1404</v>
      </c>
      <c r="B205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5" s="16" t="s">
        <v>1405</v>
      </c>
      <c r="D205" s="16" t="s">
        <v>1405</v>
      </c>
      <c r="E205" s="16" t="s">
        <v>1405</v>
      </c>
      <c r="F205" s="16" t="s">
        <v>1405</v>
      </c>
      <c r="G205" s="4" t="s">
        <v>1406</v>
      </c>
      <c r="H205" s="3" t="s">
        <v>1407</v>
      </c>
      <c r="I205" s="3" t="s">
        <v>1408</v>
      </c>
      <c r="J205" s="3" t="s">
        <v>1409</v>
      </c>
      <c r="K205" s="3" t="s">
        <v>1410</v>
      </c>
      <c r="L205" s="3" t="s">
        <v>1411</v>
      </c>
      <c r="M205" s="20"/>
      <c r="N205" s="19">
        <f>H205*M205</f>
        <v>0</v>
      </c>
      <c r="O205" s="17" t="s">
        <v>0</v>
      </c>
    </row>
    <row r="206" spans="1:15" ht="12" customHeight="1" x14ac:dyDescent="0.2">
      <c r="A206" s="4" t="s">
        <v>1412</v>
      </c>
      <c r="B206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6" s="16" t="s">
        <v>1413</v>
      </c>
      <c r="D206" s="16" t="s">
        <v>1413</v>
      </c>
      <c r="E206" s="16" t="s">
        <v>1413</v>
      </c>
      <c r="F206" s="16" t="s">
        <v>1413</v>
      </c>
      <c r="G206" s="4" t="s">
        <v>1414</v>
      </c>
      <c r="H206" s="3" t="s">
        <v>1415</v>
      </c>
      <c r="I206" s="3" t="s">
        <v>1416</v>
      </c>
      <c r="J206" s="3" t="s">
        <v>1417</v>
      </c>
      <c r="K206" s="3" t="s">
        <v>1418</v>
      </c>
      <c r="L206" s="3" t="s">
        <v>1419</v>
      </c>
      <c r="M206" s="20"/>
      <c r="N206" s="19">
        <f>H206*M206</f>
        <v>0</v>
      </c>
      <c r="O206" s="17" t="s">
        <v>0</v>
      </c>
    </row>
    <row r="207" spans="1:15" ht="12" customHeight="1" x14ac:dyDescent="0.2">
      <c r="A207" s="4" t="s">
        <v>1420</v>
      </c>
      <c r="B207" s="18" t="str">
        <f>HYPERLINK("https://gardenstreet.ru/puzyreplodnik-kalinolistnyj-diabl-dor ", "Пузыреплодник калинолистный Диабл Д Ор")</f>
        <v>Пузыреплодник калинолистный Диабл Д Ор</v>
      </c>
      <c r="C207" s="16" t="s">
        <v>1421</v>
      </c>
      <c r="D207" s="16" t="s">
        <v>1422</v>
      </c>
      <c r="E207" s="16" t="s">
        <v>1421</v>
      </c>
      <c r="F207" s="16" t="s">
        <v>1421</v>
      </c>
      <c r="G207" s="4" t="s">
        <v>1423</v>
      </c>
      <c r="H207" s="3" t="s">
        <v>1424</v>
      </c>
      <c r="I207" s="3" t="s">
        <v>1425</v>
      </c>
      <c r="J207" s="3" t="s">
        <v>1426</v>
      </c>
      <c r="K207" s="3" t="s">
        <v>1427</v>
      </c>
      <c r="L207" s="3" t="s">
        <v>1428</v>
      </c>
      <c r="M207" s="20"/>
      <c r="N207" s="19">
        <f>H207*M207</f>
        <v>0</v>
      </c>
      <c r="O207" s="17" t="s">
        <v>0</v>
      </c>
    </row>
    <row r="208" spans="1:15" ht="12" customHeight="1" x14ac:dyDescent="0.2">
      <c r="A208" s="4" t="s">
        <v>1429</v>
      </c>
      <c r="B208" s="18" t="str">
        <f>HYPERLINK("https://gardenstreet.ru/puzyreplodnik-kalinolistnyy-zhdekhovitse ", "Пузыреплодник калинолистный Ждеховице")</f>
        <v>Пузыреплодник калинолистный Ждеховице</v>
      </c>
      <c r="C208" s="16" t="s">
        <v>1430</v>
      </c>
      <c r="D208" s="16" t="s">
        <v>1430</v>
      </c>
      <c r="E208" s="16" t="s">
        <v>1430</v>
      </c>
      <c r="F208" s="16" t="s">
        <v>1430</v>
      </c>
      <c r="G208" s="4" t="s">
        <v>1431</v>
      </c>
      <c r="H208" s="3" t="s">
        <v>1432</v>
      </c>
      <c r="I208" s="3" t="s">
        <v>1433</v>
      </c>
      <c r="J208" s="3" t="s">
        <v>1434</v>
      </c>
      <c r="K208" s="3" t="s">
        <v>1435</v>
      </c>
      <c r="L208" s="3" t="s">
        <v>1436</v>
      </c>
      <c r="M208" s="20"/>
      <c r="N208" s="19">
        <f>H208*M208</f>
        <v>0</v>
      </c>
      <c r="O208" s="17" t="s">
        <v>0</v>
      </c>
    </row>
    <row r="209" spans="1:15" ht="12" customHeight="1" x14ac:dyDescent="0.2">
      <c r="A209" s="4" t="s">
        <v>1437</v>
      </c>
      <c r="B209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09" s="16" t="s">
        <v>1438</v>
      </c>
      <c r="D209" s="16" t="s">
        <v>1438</v>
      </c>
      <c r="E209" s="16" t="s">
        <v>1438</v>
      </c>
      <c r="F209" s="16" t="s">
        <v>1438</v>
      </c>
      <c r="G209" s="4" t="s">
        <v>518</v>
      </c>
      <c r="H209" s="3" t="s">
        <v>1439</v>
      </c>
      <c r="I209" s="3" t="s">
        <v>1440</v>
      </c>
      <c r="J209" s="3" t="s">
        <v>1441</v>
      </c>
      <c r="K209" s="3" t="s">
        <v>1442</v>
      </c>
      <c r="L209" s="3" t="s">
        <v>1443</v>
      </c>
      <c r="M209" s="20"/>
      <c r="N209" s="19">
        <f>H209*M209</f>
        <v>0</v>
      </c>
      <c r="O209" s="17" t="s">
        <v>0</v>
      </c>
    </row>
    <row r="210" spans="1:15" ht="12" customHeight="1" x14ac:dyDescent="0.2">
      <c r="A210" s="4" t="s">
        <v>1444</v>
      </c>
      <c r="B210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10" s="16" t="s">
        <v>1445</v>
      </c>
      <c r="D210" s="16" t="s">
        <v>1445</v>
      </c>
      <c r="E210" s="16" t="s">
        <v>1445</v>
      </c>
      <c r="F210" s="16" t="s">
        <v>1445</v>
      </c>
      <c r="G210" s="4" t="s">
        <v>1423</v>
      </c>
      <c r="H210" s="3" t="s">
        <v>1446</v>
      </c>
      <c r="I210" s="3" t="s">
        <v>1447</v>
      </c>
      <c r="J210" s="3" t="s">
        <v>1448</v>
      </c>
      <c r="K210" s="3" t="s">
        <v>1449</v>
      </c>
      <c r="L210" s="3" t="s">
        <v>1450</v>
      </c>
      <c r="M210" s="20"/>
      <c r="N210" s="19">
        <f>H210*M210</f>
        <v>0</v>
      </c>
      <c r="O210" s="17" t="s">
        <v>0</v>
      </c>
    </row>
    <row r="211" spans="1:15" ht="1.5" customHeight="1" x14ac:dyDescent="0.2"/>
    <row r="212" spans="1:15" ht="12" customHeight="1" x14ac:dyDescent="0.2">
      <c r="A212" s="4" t="s">
        <v>1451</v>
      </c>
      <c r="B212" s="18" t="str">
        <f>HYPERLINK("https://gardenstreet.ru/puzyreplodnik-kalinolistnyy-littl-dzhoker ", "Пузыреплодник калинолистный Литтл Джокер")</f>
        <v>Пузыреплодник калинолистный Литтл Джокер</v>
      </c>
      <c r="C212" s="16" t="s">
        <v>1452</v>
      </c>
      <c r="D212" s="16" t="s">
        <v>1452</v>
      </c>
      <c r="E212" s="16" t="s">
        <v>1452</v>
      </c>
      <c r="F212" s="16" t="s">
        <v>1452</v>
      </c>
      <c r="G212" s="4" t="s">
        <v>1453</v>
      </c>
      <c r="H212" s="3" t="s">
        <v>1454</v>
      </c>
      <c r="I212" s="3" t="s">
        <v>1455</v>
      </c>
      <c r="J212" s="3" t="s">
        <v>1456</v>
      </c>
      <c r="K212" s="3" t="s">
        <v>1457</v>
      </c>
      <c r="L212" s="3" t="s">
        <v>1458</v>
      </c>
      <c r="M212" s="20"/>
      <c r="N212" s="19">
        <f>H212*M212</f>
        <v>0</v>
      </c>
      <c r="O212" s="17" t="s">
        <v>0</v>
      </c>
    </row>
    <row r="213" spans="1:15" ht="12" customHeight="1" x14ac:dyDescent="0.2">
      <c r="A213" s="4" t="s">
        <v>1459</v>
      </c>
      <c r="B213" s="18" t="str">
        <f>HYPERLINK("https://gardenstreet.ru/puzyreplodnik-kalinolistnyj-red-baron ", "Пузыреплодник калинолистный Ред Барон")</f>
        <v>Пузыреплодник калинолистный Ред Барон</v>
      </c>
      <c r="C213" s="16" t="s">
        <v>1460</v>
      </c>
      <c r="D213" s="16" t="s">
        <v>1460</v>
      </c>
      <c r="E213" s="16" t="s">
        <v>1460</v>
      </c>
      <c r="F213" s="16" t="s">
        <v>1460</v>
      </c>
      <c r="G213" s="4" t="s">
        <v>370</v>
      </c>
      <c r="H213" s="3" t="s">
        <v>235</v>
      </c>
      <c r="I213" s="3" t="s">
        <v>1461</v>
      </c>
      <c r="J213" s="3" t="s">
        <v>1462</v>
      </c>
      <c r="K213" s="3" t="s">
        <v>1463</v>
      </c>
      <c r="L213" s="3" t="s">
        <v>1464</v>
      </c>
      <c r="M213" s="20"/>
      <c r="N213" s="19">
        <f>H213*M213</f>
        <v>0</v>
      </c>
      <c r="O213" s="17" t="s">
        <v>0</v>
      </c>
    </row>
    <row r="214" spans="1:15" ht="12" customHeight="1" x14ac:dyDescent="0.2">
      <c r="A214" s="4" t="s">
        <v>1465</v>
      </c>
      <c r="B214" s="18" t="str">
        <f>HYPERLINK("https://gardenstreet.ru/puzyreplodnik-kalinolistnyj-tini-vajn-gold ", "Пузыреплодник калинолистный Тини Вайн Голд")</f>
        <v>Пузыреплодник калинолистный Тини Вайн Голд</v>
      </c>
      <c r="C214" s="16" t="s">
        <v>1467</v>
      </c>
      <c r="D214" s="16" t="s">
        <v>1466</v>
      </c>
      <c r="E214" s="16" t="s">
        <v>1466</v>
      </c>
      <c r="F214" s="16" t="s">
        <v>1466</v>
      </c>
      <c r="G214" s="4" t="s">
        <v>1468</v>
      </c>
      <c r="H214" s="3" t="s">
        <v>1469</v>
      </c>
      <c r="I214" s="3" t="s">
        <v>1470</v>
      </c>
      <c r="J214" s="3" t="s">
        <v>1471</v>
      </c>
      <c r="K214" s="3" t="s">
        <v>1472</v>
      </c>
      <c r="L214" s="3" t="s">
        <v>1473</v>
      </c>
      <c r="M214" s="20"/>
      <c r="N214" s="19">
        <f>H214*M214</f>
        <v>0</v>
      </c>
      <c r="O214" s="17" t="s">
        <v>0</v>
      </c>
    </row>
    <row r="215" spans="1:15" ht="12" customHeight="1" x14ac:dyDescent="0.2">
      <c r="A215" s="4" t="s">
        <v>1474</v>
      </c>
      <c r="B215" s="18" t="str">
        <f>HYPERLINK("https://gardenstreet.ru/puzyreplodnik-kalinolistnyj-shukh ", "Пузыреплодник калинолистный Шух")</f>
        <v>Пузыреплодник калинолистный Шух</v>
      </c>
      <c r="C215" s="16" t="s">
        <v>1475</v>
      </c>
      <c r="D215" s="16" t="s">
        <v>1475</v>
      </c>
      <c r="E215" s="16" t="s">
        <v>1475</v>
      </c>
      <c r="F215" s="16" t="s">
        <v>1475</v>
      </c>
      <c r="G215" s="4" t="s">
        <v>1476</v>
      </c>
      <c r="H215" s="3" t="s">
        <v>1477</v>
      </c>
      <c r="I215" s="3" t="s">
        <v>1478</v>
      </c>
      <c r="J215" s="3" t="s">
        <v>1479</v>
      </c>
      <c r="K215" s="3" t="s">
        <v>1480</v>
      </c>
      <c r="L215" s="3" t="s">
        <v>1481</v>
      </c>
      <c r="M215" s="20"/>
      <c r="N215" s="19">
        <f>H215*M215</f>
        <v>0</v>
      </c>
      <c r="O215" s="17" t="s">
        <v>0</v>
      </c>
    </row>
    <row r="216" spans="1:15" ht="12" customHeight="1" x14ac:dyDescent="0.2">
      <c r="A216" s="4" t="s">
        <v>1482</v>
      </c>
      <c r="B216" s="18" t="str">
        <f>HYPERLINK("https://gardenstreet.ru/puzyreplodnik-kalinolistnyj-shukh ", "Пузыреплодник калинолистный Шух")</f>
        <v>Пузыреплодник калинолистный Шух</v>
      </c>
      <c r="C216" s="16" t="s">
        <v>1483</v>
      </c>
      <c r="D216" s="16" t="s">
        <v>1483</v>
      </c>
      <c r="E216" s="16" t="s">
        <v>1483</v>
      </c>
      <c r="F216" s="16" t="s">
        <v>1483</v>
      </c>
      <c r="G216" s="4" t="s">
        <v>1484</v>
      </c>
      <c r="H216" s="3" t="s">
        <v>1485</v>
      </c>
      <c r="I216" s="3" t="s">
        <v>1486</v>
      </c>
      <c r="J216" s="3" t="s">
        <v>1487</v>
      </c>
      <c r="K216" s="3" t="s">
        <v>1488</v>
      </c>
      <c r="L216" s="3" t="s">
        <v>1489</v>
      </c>
      <c r="M216" s="20"/>
      <c r="N216" s="19">
        <f>H216*M216</f>
        <v>0</v>
      </c>
      <c r="O216" s="17" t="s">
        <v>0</v>
      </c>
    </row>
    <row r="217" spans="1:15" ht="9" customHeight="1" x14ac:dyDescent="0.2"/>
    <row r="218" spans="1:15" ht="14.25" customHeight="1" x14ac:dyDescent="0.2">
      <c r="A218" s="13" t="s">
        <v>1490</v>
      </c>
      <c r="B218" s="13" t="s">
        <v>1490</v>
      </c>
      <c r="C218" s="13" t="s">
        <v>1490</v>
      </c>
      <c r="D218" s="13" t="s">
        <v>1490</v>
      </c>
      <c r="E218" s="13" t="s">
        <v>1490</v>
      </c>
      <c r="F218" s="13" t="s">
        <v>1490</v>
      </c>
      <c r="G218" s="13" t="s">
        <v>1490</v>
      </c>
      <c r="H218" s="13" t="s">
        <v>1490</v>
      </c>
      <c r="I218" s="13" t="s">
        <v>1490</v>
      </c>
      <c r="J218" s="13" t="s">
        <v>1490</v>
      </c>
      <c r="K218" s="13" t="s">
        <v>1490</v>
      </c>
      <c r="L218" s="13" t="s">
        <v>1490</v>
      </c>
      <c r="M218" s="13" t="s">
        <v>1490</v>
      </c>
      <c r="N218" s="13" t="s">
        <v>1490</v>
      </c>
      <c r="O218" s="13" t="s">
        <v>1490</v>
      </c>
    </row>
    <row r="219" spans="1:15" ht="22.9" customHeight="1" x14ac:dyDescent="0.2">
      <c r="A219" s="1" t="s">
        <v>1491</v>
      </c>
      <c r="B219" s="14" t="s">
        <v>1492</v>
      </c>
      <c r="C219" s="14" t="s">
        <v>1492</v>
      </c>
      <c r="D219" s="14" t="s">
        <v>1492</v>
      </c>
      <c r="E219" s="14" t="s">
        <v>1492</v>
      </c>
      <c r="F219" s="14" t="s">
        <v>1492</v>
      </c>
      <c r="G219" s="2" t="s">
        <v>1493</v>
      </c>
      <c r="H219" s="1" t="s">
        <v>1302</v>
      </c>
      <c r="I219" s="1" t="s">
        <v>1494</v>
      </c>
      <c r="J219" s="1" t="s">
        <v>1495</v>
      </c>
      <c r="K219" s="1" t="s">
        <v>51</v>
      </c>
      <c r="L219" s="1" t="s">
        <v>1306</v>
      </c>
      <c r="M219" s="1" t="s">
        <v>1496</v>
      </c>
      <c r="N219" s="15" t="s">
        <v>1497</v>
      </c>
      <c r="O219" s="15" t="s">
        <v>1497</v>
      </c>
    </row>
    <row r="220" spans="1:15" ht="12" customHeight="1" x14ac:dyDescent="0.2">
      <c r="A220" s="4" t="s">
        <v>1498</v>
      </c>
      <c r="B220" s="18" t="str">
        <f>HYPERLINK("https://gardenstreet.ru/ryabinnik-ryabinolistnyy-matcha-boll ", "Рябинник рябинолистный Матча Болл")</f>
        <v>Рябинник рябинолистный Матча Болл</v>
      </c>
      <c r="C220" s="16" t="s">
        <v>1499</v>
      </c>
      <c r="D220" s="16" t="s">
        <v>1499</v>
      </c>
      <c r="E220" s="16" t="s">
        <v>1499</v>
      </c>
      <c r="F220" s="16" t="s">
        <v>1499</v>
      </c>
      <c r="G220" s="4" t="s">
        <v>1500</v>
      </c>
      <c r="H220" s="3" t="s">
        <v>1501</v>
      </c>
      <c r="I220" s="3" t="s">
        <v>1502</v>
      </c>
      <c r="J220" s="3" t="s">
        <v>1503</v>
      </c>
      <c r="K220" s="3" t="s">
        <v>1504</v>
      </c>
      <c r="L220" s="3" t="s">
        <v>1505</v>
      </c>
      <c r="M220" s="20"/>
      <c r="N220" s="19">
        <f>H220*M220</f>
        <v>0</v>
      </c>
      <c r="O220" s="17" t="s">
        <v>0</v>
      </c>
    </row>
    <row r="221" spans="1:15" ht="12" customHeight="1" x14ac:dyDescent="0.2">
      <c r="A221" s="4" t="s">
        <v>1506</v>
      </c>
      <c r="B221" s="18" t="str">
        <f>HYPERLINK("https://gardenstreet.ru/ryabinnik-ryabinolistnyy-matcha-boll ", "Рябинник рябинолистный Матча Болл")</f>
        <v>Рябинник рябинолистный Матча Болл</v>
      </c>
      <c r="C221" s="16" t="s">
        <v>1507</v>
      </c>
      <c r="D221" s="16" t="s">
        <v>1507</v>
      </c>
      <c r="E221" s="16" t="s">
        <v>1507</v>
      </c>
      <c r="F221" s="16" t="s">
        <v>1507</v>
      </c>
      <c r="G221" s="4" t="s">
        <v>1508</v>
      </c>
      <c r="H221" s="3" t="s">
        <v>1509</v>
      </c>
      <c r="I221" s="3" t="s">
        <v>1510</v>
      </c>
      <c r="J221" s="3" t="s">
        <v>1511</v>
      </c>
      <c r="K221" s="3" t="s">
        <v>1512</v>
      </c>
      <c r="L221" s="3" t="s">
        <v>1513</v>
      </c>
      <c r="M221" s="20"/>
      <c r="N221" s="19">
        <f>H221*M221</f>
        <v>0</v>
      </c>
      <c r="O221" s="17" t="s">
        <v>0</v>
      </c>
    </row>
    <row r="222" spans="1:15" ht="12" customHeight="1" x14ac:dyDescent="0.2">
      <c r="A222" s="4" t="s">
        <v>1514</v>
      </c>
      <c r="B222" s="18" t="str">
        <f>HYPERLINK("https://gardenstreet.ru/ryabinnik-ryabinolistnyj-sehm ", "Рябинник рябинолистный Сэм")</f>
        <v>Рябинник рябинолистный Сэм</v>
      </c>
      <c r="C222" s="16" t="s">
        <v>1515</v>
      </c>
      <c r="D222" s="16" t="s">
        <v>1515</v>
      </c>
      <c r="E222" s="16" t="s">
        <v>1515</v>
      </c>
      <c r="F222" s="16" t="s">
        <v>1515</v>
      </c>
      <c r="G222" s="4" t="s">
        <v>1516</v>
      </c>
      <c r="H222" s="3" t="s">
        <v>1517</v>
      </c>
      <c r="I222" s="3" t="s">
        <v>1518</v>
      </c>
      <c r="J222" s="3" t="s">
        <v>1519</v>
      </c>
      <c r="K222" s="3" t="s">
        <v>1520</v>
      </c>
      <c r="L222" s="3" t="s">
        <v>1521</v>
      </c>
      <c r="M222" s="20"/>
      <c r="N222" s="19">
        <f>H222*M222</f>
        <v>0</v>
      </c>
      <c r="O222" s="17" t="s">
        <v>0</v>
      </c>
    </row>
    <row r="223" spans="1:15" ht="9" customHeight="1" x14ac:dyDescent="0.2"/>
    <row r="224" spans="1:15" ht="14.25" customHeight="1" x14ac:dyDescent="0.2">
      <c r="A224" s="13" t="s">
        <v>1522</v>
      </c>
      <c r="B224" s="13" t="s">
        <v>1522</v>
      </c>
      <c r="C224" s="13" t="s">
        <v>1522</v>
      </c>
      <c r="D224" s="13" t="s">
        <v>1522</v>
      </c>
      <c r="E224" s="13" t="s">
        <v>1522</v>
      </c>
      <c r="F224" s="13" t="s">
        <v>1522</v>
      </c>
      <c r="G224" s="13" t="s">
        <v>1522</v>
      </c>
      <c r="H224" s="13" t="s">
        <v>1522</v>
      </c>
      <c r="I224" s="13" t="s">
        <v>1522</v>
      </c>
      <c r="J224" s="13" t="s">
        <v>1522</v>
      </c>
      <c r="K224" s="13" t="s">
        <v>1522</v>
      </c>
      <c r="L224" s="13" t="s">
        <v>1522</v>
      </c>
      <c r="M224" s="13" t="s">
        <v>1522</v>
      </c>
      <c r="N224" s="13" t="s">
        <v>1522</v>
      </c>
      <c r="O224" s="13" t="s">
        <v>1522</v>
      </c>
    </row>
    <row r="225" spans="1:15" ht="22.9" customHeight="1" x14ac:dyDescent="0.2">
      <c r="A225" s="1" t="s">
        <v>1523</v>
      </c>
      <c r="B225" s="14" t="s">
        <v>1524</v>
      </c>
      <c r="C225" s="14" t="s">
        <v>1524</v>
      </c>
      <c r="D225" s="14" t="s">
        <v>1524</v>
      </c>
      <c r="E225" s="14" t="s">
        <v>1524</v>
      </c>
      <c r="F225" s="14" t="s">
        <v>1524</v>
      </c>
      <c r="G225" s="2" t="s">
        <v>1525</v>
      </c>
      <c r="H225" s="1" t="s">
        <v>1526</v>
      </c>
      <c r="I225" s="1" t="s">
        <v>1527</v>
      </c>
      <c r="J225" s="1" t="s">
        <v>1528</v>
      </c>
      <c r="K225" s="1" t="s">
        <v>1529</v>
      </c>
      <c r="L225" s="1" t="s">
        <v>1530</v>
      </c>
      <c r="M225" s="1" t="s">
        <v>1531</v>
      </c>
      <c r="N225" s="15" t="s">
        <v>1532</v>
      </c>
      <c r="O225" s="15" t="s">
        <v>1532</v>
      </c>
    </row>
    <row r="226" spans="1:15" ht="12" customHeight="1" x14ac:dyDescent="0.2">
      <c r="A226" s="4" t="s">
        <v>1533</v>
      </c>
      <c r="B226" s="18" t="str">
        <f>HYPERLINK("https://gardenstreet.ru/samshit-vechnozelenyj ", "Самшит вечнозеленый")</f>
        <v>Самшит вечнозеленый</v>
      </c>
      <c r="C226" s="16" t="s">
        <v>1534</v>
      </c>
      <c r="D226" s="16" t="s">
        <v>1534</v>
      </c>
      <c r="E226" s="16" t="s">
        <v>1534</v>
      </c>
      <c r="F226" s="16" t="s">
        <v>1534</v>
      </c>
      <c r="G226" s="4" t="s">
        <v>1535</v>
      </c>
      <c r="H226" s="3" t="s">
        <v>1536</v>
      </c>
      <c r="I226" s="3" t="s">
        <v>1537</v>
      </c>
      <c r="J226" s="3" t="s">
        <v>1538</v>
      </c>
      <c r="K226" s="3" t="s">
        <v>1539</v>
      </c>
      <c r="L226" s="3" t="s">
        <v>1540</v>
      </c>
      <c r="M226" s="20"/>
      <c r="N226" s="19">
        <f>H226*M226</f>
        <v>0</v>
      </c>
      <c r="O226" s="17" t="s">
        <v>0</v>
      </c>
    </row>
    <row r="227" spans="1:15" ht="12" customHeight="1" x14ac:dyDescent="0.2">
      <c r="A227" s="4" t="s">
        <v>1541</v>
      </c>
      <c r="B227" s="18" t="str">
        <f>HYPERLINK("https://gardenstreet.ru/samshit-vechnozelenyj ", "Самшит вечнозеленый")</f>
        <v>Самшит вечнозеленый</v>
      </c>
      <c r="C227" s="16" t="s">
        <v>1543</v>
      </c>
      <c r="D227" s="16" t="s">
        <v>1542</v>
      </c>
      <c r="E227" s="16" t="s">
        <v>1542</v>
      </c>
      <c r="F227" s="16" t="s">
        <v>1542</v>
      </c>
      <c r="G227" s="4" t="s">
        <v>1544</v>
      </c>
      <c r="H227" s="3" t="s">
        <v>1545</v>
      </c>
      <c r="I227" s="3" t="s">
        <v>1546</v>
      </c>
      <c r="J227" s="3" t="s">
        <v>1547</v>
      </c>
      <c r="K227" s="3" t="s">
        <v>1548</v>
      </c>
      <c r="L227" s="3" t="s">
        <v>403</v>
      </c>
      <c r="M227" s="20"/>
      <c r="N227" s="19">
        <f>H227*M227</f>
        <v>0</v>
      </c>
      <c r="O227" s="17" t="s">
        <v>0</v>
      </c>
    </row>
    <row r="228" spans="1:15" ht="9" customHeight="1" x14ac:dyDescent="0.2"/>
    <row r="229" spans="1:15" ht="14.25" customHeight="1" x14ac:dyDescent="0.2">
      <c r="A229" s="13" t="s">
        <v>1549</v>
      </c>
      <c r="B229" s="13" t="s">
        <v>1550</v>
      </c>
      <c r="C229" s="13" t="s">
        <v>1549</v>
      </c>
      <c r="D229" s="13" t="s">
        <v>1549</v>
      </c>
      <c r="E229" s="13" t="s">
        <v>1549</v>
      </c>
      <c r="F229" s="13" t="s">
        <v>1549</v>
      </c>
      <c r="G229" s="13" t="s">
        <v>1549</v>
      </c>
      <c r="H229" s="13" t="s">
        <v>1549</v>
      </c>
      <c r="I229" s="13" t="s">
        <v>1549</v>
      </c>
      <c r="J229" s="13" t="s">
        <v>1549</v>
      </c>
      <c r="K229" s="13" t="s">
        <v>1549</v>
      </c>
      <c r="L229" s="13" t="s">
        <v>1549</v>
      </c>
      <c r="M229" s="13" t="s">
        <v>1549</v>
      </c>
      <c r="N229" s="13" t="s">
        <v>1549</v>
      </c>
      <c r="O229" s="13" t="s">
        <v>1549</v>
      </c>
    </row>
    <row r="230" spans="1:15" ht="22.9" customHeight="1" x14ac:dyDescent="0.2">
      <c r="A230" s="1" t="s">
        <v>1551</v>
      </c>
      <c r="B230" s="14" t="s">
        <v>1552</v>
      </c>
      <c r="C230" s="14" t="s">
        <v>1524</v>
      </c>
      <c r="D230" s="14" t="s">
        <v>1524</v>
      </c>
      <c r="E230" s="14" t="s">
        <v>1524</v>
      </c>
      <c r="F230" s="14" t="s">
        <v>1524</v>
      </c>
      <c r="G230" s="2" t="s">
        <v>1525</v>
      </c>
      <c r="H230" s="1" t="s">
        <v>1553</v>
      </c>
      <c r="I230" s="1" t="s">
        <v>1554</v>
      </c>
      <c r="J230" s="1" t="s">
        <v>1555</v>
      </c>
      <c r="K230" s="1" t="s">
        <v>1556</v>
      </c>
      <c r="L230" s="1" t="s">
        <v>1557</v>
      </c>
      <c r="M230" s="1" t="s">
        <v>1558</v>
      </c>
      <c r="N230" s="15" t="s">
        <v>1559</v>
      </c>
      <c r="O230" s="15" t="s">
        <v>1559</v>
      </c>
    </row>
    <row r="231" spans="1:15" ht="12" customHeight="1" x14ac:dyDescent="0.2">
      <c r="A231" s="4" t="s">
        <v>1560</v>
      </c>
      <c r="B231" s="18" t="str">
        <f>HYPERLINK("https://gardenstreet.ru/smorodina-gollandskaya-rozovaya ", "Смородина Голландская Розовая")</f>
        <v>Смородина Голландская Розовая</v>
      </c>
      <c r="C231" s="16" t="s">
        <v>1561</v>
      </c>
      <c r="D231" s="16" t="s">
        <v>1561</v>
      </c>
      <c r="E231" s="16" t="s">
        <v>1561</v>
      </c>
      <c r="F231" s="16" t="s">
        <v>1561</v>
      </c>
      <c r="G231" s="4" t="s">
        <v>670</v>
      </c>
      <c r="H231" s="3" t="s">
        <v>1562</v>
      </c>
      <c r="I231" s="3" t="s">
        <v>1563</v>
      </c>
      <c r="J231" s="3" t="s">
        <v>1564</v>
      </c>
      <c r="K231" s="3" t="s">
        <v>1565</v>
      </c>
      <c r="L231" s="3" t="s">
        <v>1566</v>
      </c>
      <c r="M231" s="20"/>
      <c r="N231" s="19">
        <f>H231*M231</f>
        <v>0</v>
      </c>
      <c r="O231" s="17" t="s">
        <v>0</v>
      </c>
    </row>
    <row r="232" spans="1:15" ht="9" customHeight="1" x14ac:dyDescent="0.2"/>
    <row r="233" spans="1:15" ht="14.25" customHeight="1" x14ac:dyDescent="0.2">
      <c r="A233" s="13" t="s">
        <v>1567</v>
      </c>
      <c r="B233" s="13" t="s">
        <v>1567</v>
      </c>
      <c r="C233" s="13" t="s">
        <v>1567</v>
      </c>
      <c r="D233" s="13" t="s">
        <v>1567</v>
      </c>
      <c r="E233" s="13" t="s">
        <v>1567</v>
      </c>
      <c r="F233" s="13" t="s">
        <v>1567</v>
      </c>
      <c r="G233" s="13" t="s">
        <v>1567</v>
      </c>
      <c r="H233" s="13" t="s">
        <v>1567</v>
      </c>
      <c r="I233" s="13" t="s">
        <v>1567</v>
      </c>
      <c r="J233" s="13" t="s">
        <v>1567</v>
      </c>
      <c r="K233" s="13" t="s">
        <v>1567</v>
      </c>
      <c r="L233" s="13" t="s">
        <v>1567</v>
      </c>
      <c r="M233" s="13" t="s">
        <v>1567</v>
      </c>
      <c r="N233" s="13" t="s">
        <v>1567</v>
      </c>
      <c r="O233" s="13" t="s">
        <v>1567</v>
      </c>
    </row>
    <row r="234" spans="1:15" ht="22.9" customHeight="1" x14ac:dyDescent="0.2">
      <c r="A234" s="1" t="s">
        <v>1298</v>
      </c>
      <c r="B234" s="14" t="s">
        <v>1370</v>
      </c>
      <c r="C234" s="14" t="s">
        <v>1370</v>
      </c>
      <c r="D234" s="14" t="s">
        <v>1370</v>
      </c>
      <c r="E234" s="14" t="s">
        <v>1370</v>
      </c>
      <c r="F234" s="14" t="s">
        <v>1370</v>
      </c>
      <c r="G234" s="2" t="s">
        <v>1568</v>
      </c>
      <c r="H234" s="1" t="s">
        <v>1526</v>
      </c>
      <c r="I234" s="1" t="s">
        <v>1569</v>
      </c>
      <c r="J234" s="1" t="s">
        <v>1570</v>
      </c>
      <c r="K234" s="1" t="s">
        <v>1571</v>
      </c>
      <c r="L234" s="1" t="s">
        <v>1557</v>
      </c>
      <c r="M234" s="1" t="s">
        <v>1572</v>
      </c>
      <c r="N234" s="15" t="s">
        <v>1573</v>
      </c>
      <c r="O234" s="15" t="s">
        <v>1573</v>
      </c>
    </row>
    <row r="235" spans="1:15" ht="12" customHeight="1" x14ac:dyDescent="0.2">
      <c r="A235" s="4" t="s">
        <v>1574</v>
      </c>
      <c r="B235" s="18" t="str">
        <f>HYPERLINK("https://gardenstreet.ru/smorodina-alpijskaya ", "Смородина альпийская")</f>
        <v>Смородина альпийская</v>
      </c>
      <c r="C235" s="16" t="s">
        <v>1576</v>
      </c>
      <c r="D235" s="16" t="s">
        <v>1577</v>
      </c>
      <c r="E235" s="16" t="s">
        <v>1576</v>
      </c>
      <c r="F235" s="16" t="s">
        <v>1576</v>
      </c>
      <c r="G235" s="4" t="s">
        <v>1578</v>
      </c>
      <c r="H235" s="3" t="s">
        <v>1579</v>
      </c>
      <c r="I235" s="3" t="s">
        <v>1580</v>
      </c>
      <c r="J235" s="3" t="s">
        <v>1581</v>
      </c>
      <c r="K235" s="3" t="s">
        <v>1582</v>
      </c>
      <c r="L235" s="3" t="s">
        <v>1583</v>
      </c>
      <c r="M235" s="20"/>
      <c r="N235" s="19">
        <f>H235*M235</f>
        <v>0</v>
      </c>
      <c r="O235" s="17" t="s">
        <v>0</v>
      </c>
    </row>
    <row r="236" spans="1:15" ht="12" customHeight="1" x14ac:dyDescent="0.2">
      <c r="A236" s="4" t="s">
        <v>1584</v>
      </c>
      <c r="B236" s="18" t="str">
        <f>HYPERLINK("https://gardenstreet.ru/smorodina-alpijskaya ", "Смородина альпийская")</f>
        <v>Смородина альпийская</v>
      </c>
      <c r="C236" s="16" t="s">
        <v>1585</v>
      </c>
      <c r="D236" s="16" t="s">
        <v>1586</v>
      </c>
      <c r="E236" s="16" t="s">
        <v>1575</v>
      </c>
      <c r="F236" s="16" t="s">
        <v>1575</v>
      </c>
      <c r="G236" s="4" t="s">
        <v>1587</v>
      </c>
      <c r="H236" s="3" t="s">
        <v>1588</v>
      </c>
      <c r="I236" s="3" t="s">
        <v>1589</v>
      </c>
      <c r="J236" s="3" t="s">
        <v>1590</v>
      </c>
      <c r="K236" s="3" t="s">
        <v>1591</v>
      </c>
      <c r="L236" s="3" t="s">
        <v>1592</v>
      </c>
      <c r="M236" s="20"/>
      <c r="N236" s="19">
        <f>H236*M236</f>
        <v>0</v>
      </c>
      <c r="O236" s="17" t="s">
        <v>0</v>
      </c>
    </row>
    <row r="237" spans="1:15" ht="9" customHeight="1" x14ac:dyDescent="0.2"/>
    <row r="238" spans="1:15" ht="14.25" customHeight="1" x14ac:dyDescent="0.2">
      <c r="A238" s="13" t="s">
        <v>1593</v>
      </c>
      <c r="B238" s="13" t="s">
        <v>1593</v>
      </c>
      <c r="C238" s="13" t="s">
        <v>1593</v>
      </c>
      <c r="D238" s="13" t="s">
        <v>1593</v>
      </c>
      <c r="E238" s="13" t="s">
        <v>1593</v>
      </c>
      <c r="F238" s="13" t="s">
        <v>1593</v>
      </c>
      <c r="G238" s="13" t="s">
        <v>1593</v>
      </c>
      <c r="H238" s="13" t="s">
        <v>1593</v>
      </c>
      <c r="I238" s="13" t="s">
        <v>1593</v>
      </c>
      <c r="J238" s="13" t="s">
        <v>1593</v>
      </c>
      <c r="K238" s="13" t="s">
        <v>1593</v>
      </c>
      <c r="L238" s="13" t="s">
        <v>1593</v>
      </c>
      <c r="M238" s="13" t="s">
        <v>1593</v>
      </c>
      <c r="N238" s="13" t="s">
        <v>1593</v>
      </c>
      <c r="O238" s="13" t="s">
        <v>1593</v>
      </c>
    </row>
    <row r="239" spans="1:15" ht="22.9" customHeight="1" x14ac:dyDescent="0.2">
      <c r="A239" s="1" t="s">
        <v>1491</v>
      </c>
      <c r="B239" s="14" t="s">
        <v>1524</v>
      </c>
      <c r="C239" s="14" t="s">
        <v>1524</v>
      </c>
      <c r="D239" s="14" t="s">
        <v>1524</v>
      </c>
      <c r="E239" s="14" t="s">
        <v>1524</v>
      </c>
      <c r="F239" s="14" t="s">
        <v>1524</v>
      </c>
      <c r="G239" s="2" t="s">
        <v>1525</v>
      </c>
      <c r="H239" s="1" t="s">
        <v>1526</v>
      </c>
      <c r="I239" s="1" t="s">
        <v>1594</v>
      </c>
      <c r="J239" s="1" t="s">
        <v>1595</v>
      </c>
      <c r="K239" s="1" t="s">
        <v>1596</v>
      </c>
      <c r="L239" s="1" t="s">
        <v>1597</v>
      </c>
      <c r="M239" s="1" t="s">
        <v>1598</v>
      </c>
      <c r="N239" s="15" t="s">
        <v>1573</v>
      </c>
      <c r="O239" s="15" t="s">
        <v>1573</v>
      </c>
    </row>
    <row r="240" spans="1:15" ht="12" customHeight="1" x14ac:dyDescent="0.2">
      <c r="A240" s="4" t="s">
        <v>1599</v>
      </c>
      <c r="B240" s="18" t="str">
        <f>HYPERLINK("https://gardenstreet.ru/spireya-berezolistnaya-tor ", "Спирея березолистная Тор")</f>
        <v>Спирея березолистная Тор</v>
      </c>
      <c r="C240" s="16" t="s">
        <v>1601</v>
      </c>
      <c r="D240" s="16" t="s">
        <v>1600</v>
      </c>
      <c r="E240" s="16" t="s">
        <v>1600</v>
      </c>
      <c r="F240" s="16" t="s">
        <v>1600</v>
      </c>
      <c r="G240" s="4" t="s">
        <v>933</v>
      </c>
      <c r="H240" s="3" t="s">
        <v>1602</v>
      </c>
      <c r="I240" s="3" t="s">
        <v>1603</v>
      </c>
      <c r="J240" s="3" t="s">
        <v>1604</v>
      </c>
      <c r="K240" s="3" t="s">
        <v>1605</v>
      </c>
      <c r="L240" s="3" t="s">
        <v>1606</v>
      </c>
      <c r="M240" s="20"/>
      <c r="N240" s="19">
        <f>H240*M240</f>
        <v>0</v>
      </c>
      <c r="O240" s="17" t="s">
        <v>0</v>
      </c>
    </row>
    <row r="241" spans="1:15" ht="12" customHeight="1" x14ac:dyDescent="0.2">
      <c r="A241" s="4" t="s">
        <v>1607</v>
      </c>
      <c r="B241" s="18" t="str">
        <f>HYPERLINK("https://gardenstreet.ru/spireya-berezolistnaya-tor ", "Спирея березолистная Тор")</f>
        <v>Спирея березолистная Тор</v>
      </c>
      <c r="C241" s="16" t="s">
        <v>1601</v>
      </c>
      <c r="D241" s="16" t="s">
        <v>1601</v>
      </c>
      <c r="E241" s="16" t="s">
        <v>1601</v>
      </c>
      <c r="F241" s="16" t="s">
        <v>1601</v>
      </c>
      <c r="G241" s="4" t="s">
        <v>1608</v>
      </c>
      <c r="H241" s="3" t="s">
        <v>1609</v>
      </c>
      <c r="I241" s="3" t="s">
        <v>1610</v>
      </c>
      <c r="J241" s="3" t="s">
        <v>1611</v>
      </c>
      <c r="K241" s="3" t="s">
        <v>1612</v>
      </c>
      <c r="L241" s="3" t="s">
        <v>1613</v>
      </c>
      <c r="M241" s="20"/>
      <c r="N241" s="19">
        <f>H241*M241</f>
        <v>0</v>
      </c>
      <c r="O241" s="17" t="s">
        <v>0</v>
      </c>
    </row>
    <row r="242" spans="1:15" ht="12" customHeight="1" x14ac:dyDescent="0.2">
      <c r="A242" s="4" t="s">
        <v>1614</v>
      </c>
      <c r="B242" s="18" t="str">
        <f>HYPERLINK("https://gardenstreet.ru/spireya-berezolistnaya-tor-gold ", "Спирея березолистная Тор Голд")</f>
        <v>Спирея березолистная Тор Голд</v>
      </c>
      <c r="C242" s="16" t="s">
        <v>1615</v>
      </c>
      <c r="D242" s="16" t="s">
        <v>1615</v>
      </c>
      <c r="E242" s="16" t="s">
        <v>1615</v>
      </c>
      <c r="F242" s="16" t="s">
        <v>1615</v>
      </c>
      <c r="G242" s="4" t="s">
        <v>1616</v>
      </c>
      <c r="H242" s="3" t="s">
        <v>1617</v>
      </c>
      <c r="I242" s="3" t="s">
        <v>1618</v>
      </c>
      <c r="J242" s="3" t="s">
        <v>1619</v>
      </c>
      <c r="K242" s="3" t="s">
        <v>1620</v>
      </c>
      <c r="L242" s="3" t="s">
        <v>1621</v>
      </c>
      <c r="M242" s="20"/>
      <c r="N242" s="19">
        <f>H242*M242</f>
        <v>0</v>
      </c>
      <c r="O242" s="17" t="s">
        <v>0</v>
      </c>
    </row>
    <row r="243" spans="1:15" ht="12" customHeight="1" x14ac:dyDescent="0.2">
      <c r="A243" s="4" t="s">
        <v>1622</v>
      </c>
      <c r="B243" s="18" t="str">
        <f>HYPERLINK("https://gardenstreet.ru/spireya-berezolistnaya-tor-gold ", "Спирея березолистная Тор Голд")</f>
        <v>Спирея березолистная Тор Голд</v>
      </c>
      <c r="C243" s="16" t="s">
        <v>1623</v>
      </c>
      <c r="D243" s="16" t="s">
        <v>1624</v>
      </c>
      <c r="E243" s="16" t="s">
        <v>1625</v>
      </c>
      <c r="F243" s="16" t="s">
        <v>1626</v>
      </c>
      <c r="G243" s="4" t="s">
        <v>533</v>
      </c>
      <c r="H243" s="3" t="s">
        <v>1627</v>
      </c>
      <c r="I243" s="3" t="s">
        <v>1628</v>
      </c>
      <c r="J243" s="3" t="s">
        <v>1629</v>
      </c>
      <c r="K243" s="3" t="s">
        <v>1630</v>
      </c>
      <c r="L243" s="3" t="s">
        <v>1631</v>
      </c>
      <c r="M243" s="20"/>
      <c r="N243" s="19">
        <f>H243*M243</f>
        <v>0</v>
      </c>
      <c r="O243" s="17" t="s">
        <v>0</v>
      </c>
    </row>
    <row r="244" spans="1:15" ht="12" customHeight="1" x14ac:dyDescent="0.2">
      <c r="A244" s="4" t="s">
        <v>1632</v>
      </c>
      <c r="B244" s="18" t="str">
        <f>HYPERLINK("https://gardenstreet.ru/spireya-vangutta ", "Спирея Вангутта")</f>
        <v>Спирея Вангутта</v>
      </c>
      <c r="C244" s="16" t="s">
        <v>1633</v>
      </c>
      <c r="D244" s="16" t="s">
        <v>1633</v>
      </c>
      <c r="E244" s="16" t="s">
        <v>1633</v>
      </c>
      <c r="F244" s="16" t="s">
        <v>1633</v>
      </c>
      <c r="G244" s="4" t="s">
        <v>1634</v>
      </c>
      <c r="H244" s="3" t="s">
        <v>1635</v>
      </c>
      <c r="I244" s="3" t="s">
        <v>1636</v>
      </c>
      <c r="J244" s="3" t="s">
        <v>1637</v>
      </c>
      <c r="K244" s="3" t="s">
        <v>1638</v>
      </c>
      <c r="L244" s="3" t="s">
        <v>1639</v>
      </c>
      <c r="M244" s="20"/>
      <c r="N244" s="19">
        <f>H244*M244</f>
        <v>0</v>
      </c>
      <c r="O244" s="17" t="s">
        <v>0</v>
      </c>
    </row>
    <row r="245" spans="1:15" ht="12" customHeight="1" x14ac:dyDescent="0.2">
      <c r="A245" s="4" t="s">
        <v>1640</v>
      </c>
      <c r="B245" s="18" t="str">
        <f>HYPERLINK("https://gardenstreet.ru/spireya-seraya-grefshaym ", "Спирея серая Грефшайм ")</f>
        <v xml:space="preserve">Спирея серая Грефшайм </v>
      </c>
      <c r="C245" s="16" t="s">
        <v>1641</v>
      </c>
      <c r="D245" s="16" t="s">
        <v>1641</v>
      </c>
      <c r="E245" s="16" t="s">
        <v>1641</v>
      </c>
      <c r="F245" s="16" t="s">
        <v>1641</v>
      </c>
      <c r="G245" s="4" t="s">
        <v>1642</v>
      </c>
      <c r="H245" s="3" t="s">
        <v>1643</v>
      </c>
      <c r="I245" s="3" t="s">
        <v>1644</v>
      </c>
      <c r="J245" s="3" t="s">
        <v>1645</v>
      </c>
      <c r="K245" s="3" t="s">
        <v>1646</v>
      </c>
      <c r="L245" s="3" t="s">
        <v>1647</v>
      </c>
      <c r="M245" s="20"/>
      <c r="N245" s="19">
        <f>H245*M245</f>
        <v>0</v>
      </c>
      <c r="O245" s="17" t="s">
        <v>0</v>
      </c>
    </row>
    <row r="246" spans="1:15" ht="12" customHeight="1" x14ac:dyDescent="0.2">
      <c r="A246" s="4" t="s">
        <v>1648</v>
      </c>
      <c r="B246" s="18" t="str">
        <f>HYPERLINK("https://gardenstreet.ru/spireya-seraya-grefshaym ", "Спирея серая Грефшайм ")</f>
        <v xml:space="preserve">Спирея серая Грефшайм </v>
      </c>
      <c r="C246" s="16" t="s">
        <v>1649</v>
      </c>
      <c r="D246" s="16" t="s">
        <v>1649</v>
      </c>
      <c r="E246" s="16" t="s">
        <v>1649</v>
      </c>
      <c r="F246" s="16" t="s">
        <v>1649</v>
      </c>
      <c r="G246" s="4" t="s">
        <v>1650</v>
      </c>
      <c r="H246" s="3" t="s">
        <v>1651</v>
      </c>
      <c r="I246" s="3" t="s">
        <v>1652</v>
      </c>
      <c r="J246" s="3" t="s">
        <v>1653</v>
      </c>
      <c r="K246" s="3" t="s">
        <v>1654</v>
      </c>
      <c r="L246" s="3" t="s">
        <v>1655</v>
      </c>
      <c r="M246" s="20"/>
      <c r="N246" s="19">
        <f>H246*M246</f>
        <v>0</v>
      </c>
      <c r="O246" s="17" t="s">
        <v>0</v>
      </c>
    </row>
    <row r="247" spans="1:15" ht="12" customHeight="1" x14ac:dyDescent="0.2">
      <c r="A247" s="4" t="s">
        <v>1656</v>
      </c>
      <c r="B247" s="18" t="str">
        <f>HYPERLINK("https://gardenstreet.ru/spireya-yaponskaya-albiflora ", "Спирея японская Альбифлора")</f>
        <v>Спирея японская Альбифлора</v>
      </c>
      <c r="C247" s="16" t="s">
        <v>1657</v>
      </c>
      <c r="D247" s="16" t="s">
        <v>1657</v>
      </c>
      <c r="E247" s="16" t="s">
        <v>1657</v>
      </c>
      <c r="F247" s="16" t="s">
        <v>1657</v>
      </c>
      <c r="G247" s="4" t="s">
        <v>1658</v>
      </c>
      <c r="H247" s="3" t="s">
        <v>1659</v>
      </c>
      <c r="I247" s="3" t="s">
        <v>1660</v>
      </c>
      <c r="J247" s="3" t="s">
        <v>1661</v>
      </c>
      <c r="K247" s="3" t="s">
        <v>1662</v>
      </c>
      <c r="L247" s="3" t="s">
        <v>1663</v>
      </c>
      <c r="M247" s="20"/>
      <c r="N247" s="19">
        <f>H247*M247</f>
        <v>0</v>
      </c>
      <c r="O247" s="17" t="s">
        <v>0</v>
      </c>
    </row>
    <row r="248" spans="1:15" ht="12" customHeight="1" x14ac:dyDescent="0.2">
      <c r="A248" s="4" t="s">
        <v>1664</v>
      </c>
      <c r="B248" s="18" t="str">
        <f>HYPERLINK("https://gardenstreet.ru/spireya-yaponskaya-zen-spirit-gold ", "Спирея японская Зен Спирит Голд")</f>
        <v>Спирея японская Зен Спирит Голд</v>
      </c>
      <c r="C248" s="16" t="s">
        <v>1665</v>
      </c>
      <c r="D248" s="16" t="s">
        <v>1665</v>
      </c>
      <c r="E248" s="16" t="s">
        <v>1665</v>
      </c>
      <c r="F248" s="16" t="s">
        <v>1665</v>
      </c>
      <c r="G248" s="4" t="s">
        <v>1666</v>
      </c>
      <c r="H248" s="3" t="s">
        <v>1667</v>
      </c>
      <c r="I248" s="3" t="s">
        <v>1668</v>
      </c>
      <c r="J248" s="3" t="s">
        <v>1669</v>
      </c>
      <c r="K248" s="3" t="s">
        <v>1670</v>
      </c>
      <c r="L248" s="3" t="s">
        <v>1671</v>
      </c>
      <c r="M248" s="20"/>
      <c r="N248" s="19">
        <f>H248*M248</f>
        <v>0</v>
      </c>
      <c r="O248" s="17" t="s">
        <v>0</v>
      </c>
    </row>
    <row r="249" spans="1:15" ht="12" customHeight="1" x14ac:dyDescent="0.2">
      <c r="A249" s="4" t="s">
        <v>1672</v>
      </c>
      <c r="B249" s="18" t="str">
        <f>HYPERLINK("https://gardenstreet.ru/spireya-yaponskaya-littl-princess ", "Спирея японская Литтл Принцесс")</f>
        <v>Спирея японская Литтл Принцесс</v>
      </c>
      <c r="C249" s="16" t="s">
        <v>1673</v>
      </c>
      <c r="D249" s="16" t="s">
        <v>1673</v>
      </c>
      <c r="E249" s="16" t="s">
        <v>1673</v>
      </c>
      <c r="F249" s="16" t="s">
        <v>1673</v>
      </c>
      <c r="G249" s="4" t="s">
        <v>1047</v>
      </c>
      <c r="H249" s="3" t="s">
        <v>1674</v>
      </c>
      <c r="I249" s="3" t="s">
        <v>1675</v>
      </c>
      <c r="J249" s="3" t="s">
        <v>1676</v>
      </c>
      <c r="K249" s="3" t="s">
        <v>1677</v>
      </c>
      <c r="L249" s="3" t="s">
        <v>1678</v>
      </c>
      <c r="M249" s="20"/>
      <c r="N249" s="19">
        <f>H249*M249</f>
        <v>0</v>
      </c>
      <c r="O249" s="17" t="s">
        <v>0</v>
      </c>
    </row>
    <row r="250" spans="1:15" ht="12" customHeight="1" x14ac:dyDescent="0.2">
      <c r="A250" s="4" t="s">
        <v>1679</v>
      </c>
      <c r="B250" s="18" t="str">
        <f>HYPERLINK("https://gardenstreet.ru/spireya-yaponskaya-littl-princess ", "Спирея японская Литтл Принцесс")</f>
        <v>Спирея японская Литтл Принцесс</v>
      </c>
      <c r="C250" s="16" t="s">
        <v>1673</v>
      </c>
      <c r="D250" s="16" t="s">
        <v>1673</v>
      </c>
      <c r="E250" s="16" t="s">
        <v>1673</v>
      </c>
      <c r="F250" s="16" t="s">
        <v>1673</v>
      </c>
      <c r="G250" s="4" t="s">
        <v>1680</v>
      </c>
      <c r="H250" s="3" t="s">
        <v>1681</v>
      </c>
      <c r="I250" s="3" t="s">
        <v>1682</v>
      </c>
      <c r="J250" s="3" t="s">
        <v>1683</v>
      </c>
      <c r="K250" s="3" t="s">
        <v>425</v>
      </c>
      <c r="L250" s="3" t="s">
        <v>249</v>
      </c>
      <c r="M250" s="20"/>
      <c r="N250" s="19">
        <f>H250*M250</f>
        <v>0</v>
      </c>
      <c r="O250" s="17" t="s">
        <v>0</v>
      </c>
    </row>
    <row r="251" spans="1:15" ht="12" customHeight="1" x14ac:dyDescent="0.2">
      <c r="A251" s="4" t="s">
        <v>1684</v>
      </c>
      <c r="B251" s="18" t="str">
        <f>HYPERLINK("https://gardenstreet.ru/spireya-yaponskaya-merlo-gold ", "Спирея японская Мерло Голд")</f>
        <v>Спирея японская Мерло Голд</v>
      </c>
      <c r="C251" s="16" t="s">
        <v>1685</v>
      </c>
      <c r="D251" s="16" t="s">
        <v>1685</v>
      </c>
      <c r="E251" s="16" t="s">
        <v>1685</v>
      </c>
      <c r="F251" s="16" t="s">
        <v>1685</v>
      </c>
      <c r="G251" s="4" t="s">
        <v>1261</v>
      </c>
      <c r="H251" s="3" t="s">
        <v>1686</v>
      </c>
      <c r="I251" s="3" t="s">
        <v>1687</v>
      </c>
      <c r="J251" s="3" t="s">
        <v>1688</v>
      </c>
      <c r="K251" s="3" t="s">
        <v>1689</v>
      </c>
      <c r="L251" s="3" t="s">
        <v>1690</v>
      </c>
      <c r="M251" s="20"/>
      <c r="N251" s="19">
        <f>H251*M251</f>
        <v>0</v>
      </c>
      <c r="O251" s="17" t="s">
        <v>0</v>
      </c>
    </row>
    <row r="252" spans="1:15" ht="4.3499999999999996" customHeight="1" x14ac:dyDescent="0.2"/>
    <row r="253" spans="1:15" ht="14.25" customHeight="1" x14ac:dyDescent="0.2">
      <c r="A253" s="13" t="s">
        <v>1691</v>
      </c>
      <c r="B253" s="13" t="s">
        <v>1691</v>
      </c>
      <c r="C253" s="13" t="s">
        <v>1691</v>
      </c>
      <c r="D253" s="13" t="s">
        <v>1691</v>
      </c>
      <c r="E253" s="13" t="s">
        <v>1691</v>
      </c>
      <c r="F253" s="13" t="s">
        <v>1691</v>
      </c>
      <c r="G253" s="13" t="s">
        <v>1691</v>
      </c>
      <c r="H253" s="13" t="s">
        <v>1691</v>
      </c>
      <c r="I253" s="13" t="s">
        <v>1691</v>
      </c>
      <c r="J253" s="13" t="s">
        <v>1691</v>
      </c>
      <c r="K253" s="13" t="s">
        <v>1691</v>
      </c>
      <c r="L253" s="13" t="s">
        <v>1691</v>
      </c>
      <c r="M253" s="13" t="s">
        <v>1691</v>
      </c>
      <c r="N253" s="13" t="s">
        <v>1691</v>
      </c>
      <c r="O253" s="13" t="s">
        <v>1691</v>
      </c>
    </row>
    <row r="254" spans="1:15" ht="22.9" customHeight="1" x14ac:dyDescent="0.2">
      <c r="A254" s="1" t="s">
        <v>1692</v>
      </c>
      <c r="B254" s="14" t="s">
        <v>1693</v>
      </c>
      <c r="C254" s="14" t="s">
        <v>1694</v>
      </c>
      <c r="D254" s="14" t="s">
        <v>1695</v>
      </c>
      <c r="E254" s="14" t="s">
        <v>1694</v>
      </c>
      <c r="F254" s="14" t="s">
        <v>1694</v>
      </c>
      <c r="G254" s="2" t="s">
        <v>1696</v>
      </c>
      <c r="H254" s="1" t="s">
        <v>1697</v>
      </c>
      <c r="I254" s="1" t="s">
        <v>1698</v>
      </c>
      <c r="J254" s="1" t="s">
        <v>1699</v>
      </c>
      <c r="K254" s="1" t="s">
        <v>1700</v>
      </c>
      <c r="L254" s="1" t="s">
        <v>1701</v>
      </c>
      <c r="M254" s="1" t="s">
        <v>1702</v>
      </c>
      <c r="N254" s="15" t="s">
        <v>1703</v>
      </c>
      <c r="O254" s="15" t="s">
        <v>1703</v>
      </c>
    </row>
    <row r="255" spans="1:15" ht="12" customHeight="1" x14ac:dyDescent="0.2">
      <c r="A255" s="4" t="s">
        <v>1704</v>
      </c>
      <c r="B255" s="18" t="str">
        <f>HYPERLINK("https://gardenstreet.ru/tuya-zapadnaya-vereskovidnaya-erikoides ", "Туя западная вересковидная Эрикоидес")</f>
        <v>Туя западная вересковидная Эрикоидес</v>
      </c>
      <c r="C255" s="16" t="s">
        <v>1706</v>
      </c>
      <c r="D255" s="16" t="s">
        <v>1705</v>
      </c>
      <c r="E255" s="16" t="s">
        <v>1705</v>
      </c>
      <c r="F255" s="16" t="s">
        <v>1705</v>
      </c>
      <c r="G255" s="4" t="s">
        <v>1707</v>
      </c>
      <c r="H255" s="3" t="s">
        <v>854</v>
      </c>
      <c r="I255" s="3" t="s">
        <v>1708</v>
      </c>
      <c r="J255" s="3" t="s">
        <v>1709</v>
      </c>
      <c r="K255" s="3" t="s">
        <v>1710</v>
      </c>
      <c r="L255" s="3" t="s">
        <v>1711</v>
      </c>
      <c r="M255" s="20"/>
      <c r="N255" s="19">
        <f>H255*M255</f>
        <v>0</v>
      </c>
      <c r="O255" s="17" t="s">
        <v>0</v>
      </c>
    </row>
    <row r="256" spans="1:15" ht="12" customHeight="1" x14ac:dyDescent="0.2">
      <c r="A256" s="4" t="s">
        <v>1712</v>
      </c>
      <c r="B256" s="18" t="str">
        <f>HYPERLINK("https://gardenstreet.ru/tuya-zapadnaya-vudvardi ", "Туя западная Вудварди")</f>
        <v>Туя западная Вудварди</v>
      </c>
      <c r="C256" s="16" t="s">
        <v>1713</v>
      </c>
      <c r="D256" s="16" t="s">
        <v>1713</v>
      </c>
      <c r="E256" s="16" t="s">
        <v>1713</v>
      </c>
      <c r="F256" s="16" t="s">
        <v>1713</v>
      </c>
      <c r="G256" s="4" t="s">
        <v>1714</v>
      </c>
      <c r="H256" s="3" t="s">
        <v>1715</v>
      </c>
      <c r="I256" s="3" t="s">
        <v>1716</v>
      </c>
      <c r="J256" s="3" t="s">
        <v>1717</v>
      </c>
      <c r="K256" s="3" t="s">
        <v>1718</v>
      </c>
      <c r="L256" s="3" t="s">
        <v>1719</v>
      </c>
      <c r="M256" s="20"/>
      <c r="N256" s="19">
        <f>H256*M256</f>
        <v>0</v>
      </c>
      <c r="O256" s="17" t="s">
        <v>0</v>
      </c>
    </row>
    <row r="257" spans="1:15" ht="12" customHeight="1" x14ac:dyDescent="0.2">
      <c r="A257" s="4" t="s">
        <v>1720</v>
      </c>
      <c r="B257" s="18" t="str">
        <f>HYPERLINK("https://gardenstreet.ru/tuya-zapadnaya-vudvardi ", "Туя западная Вудварди")</f>
        <v>Туя западная Вудварди</v>
      </c>
      <c r="C257" s="16" t="s">
        <v>1721</v>
      </c>
      <c r="D257" s="16" t="s">
        <v>1721</v>
      </c>
      <c r="E257" s="16" t="s">
        <v>1721</v>
      </c>
      <c r="F257" s="16" t="s">
        <v>1721</v>
      </c>
      <c r="G257" s="4" t="s">
        <v>1722</v>
      </c>
      <c r="H257" s="3" t="s">
        <v>1723</v>
      </c>
      <c r="I257" s="3" t="s">
        <v>1724</v>
      </c>
      <c r="J257" s="3" t="s">
        <v>1725</v>
      </c>
      <c r="K257" s="3" t="s">
        <v>1726</v>
      </c>
      <c r="L257" s="3" t="s">
        <v>1727</v>
      </c>
      <c r="M257" s="20"/>
      <c r="N257" s="19">
        <f>H257*M257</f>
        <v>0</v>
      </c>
      <c r="O257" s="17" t="s">
        <v>0</v>
      </c>
    </row>
    <row r="258" spans="1:15" ht="12" customHeight="1" x14ac:dyDescent="0.2">
      <c r="A258" s="4" t="s">
        <v>1728</v>
      </c>
      <c r="B258" s="18" t="str">
        <f>HYPERLINK("https://gardenstreet.ru/tuya-zapadnaya-globoza-aurea ", "Туя западная Глобоза Ауреа")</f>
        <v>Туя западная Глобоза Ауреа</v>
      </c>
      <c r="C258" s="16" t="s">
        <v>1729</v>
      </c>
      <c r="D258" s="16" t="s">
        <v>1729</v>
      </c>
      <c r="E258" s="16" t="s">
        <v>1729</v>
      </c>
      <c r="F258" s="16" t="s">
        <v>1729</v>
      </c>
      <c r="G258" s="4" t="s">
        <v>1730</v>
      </c>
      <c r="H258" s="3" t="s">
        <v>1731</v>
      </c>
      <c r="I258" s="3" t="s">
        <v>1732</v>
      </c>
      <c r="J258" s="3" t="s">
        <v>1733</v>
      </c>
      <c r="K258" s="3" t="s">
        <v>1734</v>
      </c>
      <c r="L258" s="3" t="s">
        <v>1735</v>
      </c>
      <c r="M258" s="20"/>
      <c r="N258" s="19">
        <f>H258*M258</f>
        <v>0</v>
      </c>
      <c r="O258" s="17" t="s">
        <v>0</v>
      </c>
    </row>
    <row r="259" spans="1:15" ht="12" customHeight="1" x14ac:dyDescent="0.2">
      <c r="A259" s="4" t="s">
        <v>1736</v>
      </c>
      <c r="B259" s="18" t="str">
        <f>HYPERLINK("https://gardenstreet.ru/tuya-zapadnaya-globoza-aurea ", "Туя западная Глобоза Ауреа")</f>
        <v>Туя западная Глобоза Ауреа</v>
      </c>
      <c r="C259" s="16" t="s">
        <v>1737</v>
      </c>
      <c r="D259" s="16" t="s">
        <v>1737</v>
      </c>
      <c r="E259" s="16" t="s">
        <v>1737</v>
      </c>
      <c r="F259" s="16" t="s">
        <v>1737</v>
      </c>
      <c r="G259" s="4" t="s">
        <v>1738</v>
      </c>
      <c r="H259" s="3" t="s">
        <v>1739</v>
      </c>
      <c r="I259" s="3" t="s">
        <v>1740</v>
      </c>
      <c r="J259" s="3" t="s">
        <v>1741</v>
      </c>
      <c r="K259" s="3" t="s">
        <v>1742</v>
      </c>
      <c r="L259" s="3" t="s">
        <v>1743</v>
      </c>
      <c r="M259" s="20"/>
      <c r="N259" s="19">
        <f>H259*M259</f>
        <v>0</v>
      </c>
      <c r="O259" s="17" t="s">
        <v>0</v>
      </c>
    </row>
    <row r="260" spans="1:15" ht="12" customHeight="1" x14ac:dyDescent="0.2">
      <c r="A260" s="4" t="s">
        <v>1744</v>
      </c>
      <c r="B260" s="18" t="str">
        <f>HYPERLINK("https://gardenstreet.ru/tuya-zapadnaya-golden-glob ", "Туя западная Голден Глоб")</f>
        <v>Туя западная Голден Глоб</v>
      </c>
      <c r="C260" s="16" t="s">
        <v>1745</v>
      </c>
      <c r="D260" s="16" t="s">
        <v>1745</v>
      </c>
      <c r="E260" s="16" t="s">
        <v>1745</v>
      </c>
      <c r="F260" s="16" t="s">
        <v>1745</v>
      </c>
      <c r="G260" s="4" t="s">
        <v>1746</v>
      </c>
      <c r="H260" s="3" t="s">
        <v>1747</v>
      </c>
      <c r="I260" s="3" t="s">
        <v>1748</v>
      </c>
      <c r="J260" s="3" t="s">
        <v>1749</v>
      </c>
      <c r="K260" s="3" t="s">
        <v>1750</v>
      </c>
      <c r="L260" s="3" t="s">
        <v>1751</v>
      </c>
      <c r="M260" s="20"/>
      <c r="N260" s="19">
        <f>H260*M260</f>
        <v>0</v>
      </c>
      <c r="O260" s="17" t="s">
        <v>0</v>
      </c>
    </row>
    <row r="261" spans="1:15" ht="12" customHeight="1" x14ac:dyDescent="0.2">
      <c r="A261" s="4" t="s">
        <v>1752</v>
      </c>
      <c r="B261" s="18" t="str">
        <f>HYPERLINK("https://gardenstreet.ru/tuya-zapadnaya-grin-babl ", "Туя западная Грин Бабл")</f>
        <v>Туя западная Грин Бабл</v>
      </c>
      <c r="C261" s="16" t="s">
        <v>1753</v>
      </c>
      <c r="D261" s="16" t="s">
        <v>1753</v>
      </c>
      <c r="E261" s="16" t="s">
        <v>1753</v>
      </c>
      <c r="F261" s="16" t="s">
        <v>1753</v>
      </c>
      <c r="G261" s="4" t="s">
        <v>878</v>
      </c>
      <c r="H261" s="3" t="s">
        <v>1754</v>
      </c>
      <c r="I261" s="3" t="s">
        <v>1755</v>
      </c>
      <c r="J261" s="3" t="s">
        <v>1756</v>
      </c>
      <c r="K261" s="3" t="s">
        <v>1757</v>
      </c>
      <c r="L261" s="3" t="s">
        <v>1758</v>
      </c>
      <c r="M261" s="20"/>
      <c r="N261" s="19">
        <f>H261*M261</f>
        <v>0</v>
      </c>
      <c r="O261" s="17" t="s">
        <v>0</v>
      </c>
    </row>
    <row r="262" spans="1:15" ht="12" customHeight="1" x14ac:dyDescent="0.2">
      <c r="A262" s="4" t="s">
        <v>1759</v>
      </c>
      <c r="B262" s="18" t="str">
        <f>HYPERLINK("https://gardenstreet.ru/tuya-zapadnaya-danika ", "Туя западная Даника")</f>
        <v>Туя западная Даника</v>
      </c>
      <c r="C262" s="16" t="s">
        <v>1760</v>
      </c>
      <c r="D262" s="16" t="s">
        <v>1760</v>
      </c>
      <c r="E262" s="16" t="s">
        <v>1760</v>
      </c>
      <c r="F262" s="16" t="s">
        <v>1760</v>
      </c>
      <c r="G262" s="4" t="s">
        <v>1761</v>
      </c>
      <c r="H262" s="3" t="s">
        <v>1762</v>
      </c>
      <c r="I262" s="3" t="s">
        <v>1763</v>
      </c>
      <c r="J262" s="3" t="s">
        <v>1764</v>
      </c>
      <c r="K262" s="3" t="s">
        <v>1765</v>
      </c>
      <c r="L262" s="3" t="s">
        <v>1766</v>
      </c>
      <c r="M262" s="20"/>
      <c r="N262" s="19">
        <f>H262*M262</f>
        <v>0</v>
      </c>
      <c r="O262" s="17" t="s">
        <v>0</v>
      </c>
    </row>
    <row r="263" spans="1:15" ht="12" customHeight="1" x14ac:dyDescent="0.2">
      <c r="A263" s="4" t="s">
        <v>1767</v>
      </c>
      <c r="B263" s="18" t="str">
        <f>HYPERLINK("https://gardenstreet.ru/tuya-zapadnaya-danika ", "Туя западная Даника")</f>
        <v>Туя западная Даника</v>
      </c>
      <c r="C263" s="16" t="s">
        <v>1768</v>
      </c>
      <c r="D263" s="16" t="s">
        <v>1768</v>
      </c>
      <c r="E263" s="16" t="s">
        <v>1768</v>
      </c>
      <c r="F263" s="16" t="s">
        <v>1768</v>
      </c>
      <c r="G263" s="4" t="s">
        <v>662</v>
      </c>
      <c r="H263" s="3" t="s">
        <v>1769</v>
      </c>
      <c r="I263" s="3" t="s">
        <v>1770</v>
      </c>
      <c r="J263" s="3" t="s">
        <v>1771</v>
      </c>
      <c r="K263" s="3" t="s">
        <v>1772</v>
      </c>
      <c r="L263" s="3" t="s">
        <v>1773</v>
      </c>
      <c r="M263" s="20"/>
      <c r="N263" s="19">
        <f>H263*M263</f>
        <v>0</v>
      </c>
      <c r="O263" s="17" t="s">
        <v>0</v>
      </c>
    </row>
    <row r="264" spans="1:15" ht="12" customHeight="1" x14ac:dyDescent="0.2">
      <c r="A264" s="4" t="s">
        <v>1774</v>
      </c>
      <c r="B264" s="18" t="str">
        <f>HYPERLINK("https://gardenstreet.ru/tuya-zapadnaya-danika-aurea ", "Туя западная Даника Ауреа")</f>
        <v>Туя западная Даника Ауреа</v>
      </c>
      <c r="C264" s="16" t="s">
        <v>1775</v>
      </c>
      <c r="D264" s="16" t="s">
        <v>1775</v>
      </c>
      <c r="E264" s="16" t="s">
        <v>1775</v>
      </c>
      <c r="F264" s="16" t="s">
        <v>1775</v>
      </c>
      <c r="G264" s="4" t="s">
        <v>1776</v>
      </c>
      <c r="H264" s="3" t="s">
        <v>1777</v>
      </c>
      <c r="I264" s="3" t="s">
        <v>1778</v>
      </c>
      <c r="J264" s="3" t="s">
        <v>1779</v>
      </c>
      <c r="K264" s="3" t="s">
        <v>1780</v>
      </c>
      <c r="L264" s="3" t="s">
        <v>1781</v>
      </c>
      <c r="M264" s="20"/>
      <c r="N264" s="19">
        <f>H264*M264</f>
        <v>0</v>
      </c>
      <c r="O264" s="17" t="s">
        <v>0</v>
      </c>
    </row>
    <row r="265" spans="1:15" ht="12" customHeight="1" x14ac:dyDescent="0.2">
      <c r="A265" s="4" t="s">
        <v>1782</v>
      </c>
      <c r="B265" s="18" t="str">
        <f>HYPERLINK("https://gardenstreet.ru/tuya-zapadnaya-danika-aurea ", "Туя западная Даника Ауреа")</f>
        <v>Туя западная Даника Ауреа</v>
      </c>
      <c r="C265" s="16" t="s">
        <v>1783</v>
      </c>
      <c r="D265" s="16" t="s">
        <v>1783</v>
      </c>
      <c r="E265" s="16" t="s">
        <v>1783</v>
      </c>
      <c r="F265" s="16" t="s">
        <v>1783</v>
      </c>
      <c r="G265" s="4" t="s">
        <v>1784</v>
      </c>
      <c r="H265" s="3" t="s">
        <v>1785</v>
      </c>
      <c r="I265" s="3" t="s">
        <v>1786</v>
      </c>
      <c r="J265" s="3" t="s">
        <v>1787</v>
      </c>
      <c r="K265" s="3" t="s">
        <v>1788</v>
      </c>
      <c r="L265" s="3" t="s">
        <v>1789</v>
      </c>
      <c r="M265" s="20"/>
      <c r="N265" s="19">
        <f>H265*M265</f>
        <v>0</v>
      </c>
      <c r="O265" s="17" t="s">
        <v>0</v>
      </c>
    </row>
    <row r="266" spans="1:15" ht="12" customHeight="1" x14ac:dyDescent="0.2">
      <c r="A266" s="4" t="s">
        <v>1790</v>
      </c>
      <c r="B266" s="18" t="str">
        <f>HYPERLINK("https://gardenstreet.ru/tuya-zapadnaya-kolumna ", "Туя западная Колумна")</f>
        <v>Туя западная Колумна</v>
      </c>
      <c r="C266" s="16" t="s">
        <v>1791</v>
      </c>
      <c r="D266" s="16" t="s">
        <v>1791</v>
      </c>
      <c r="E266" s="16" t="s">
        <v>1791</v>
      </c>
      <c r="F266" s="16" t="s">
        <v>1791</v>
      </c>
      <c r="G266" s="4" t="s">
        <v>1792</v>
      </c>
      <c r="H266" s="3" t="s">
        <v>1793</v>
      </c>
      <c r="I266" s="3" t="s">
        <v>1794</v>
      </c>
      <c r="J266" s="3" t="s">
        <v>1795</v>
      </c>
      <c r="K266" s="3" t="s">
        <v>1796</v>
      </c>
      <c r="L266" s="3" t="s">
        <v>231</v>
      </c>
      <c r="M266" s="20"/>
      <c r="N266" s="19">
        <f>H266*M266</f>
        <v>0</v>
      </c>
      <c r="O266" s="17" t="s">
        <v>0</v>
      </c>
    </row>
    <row r="267" spans="1:15" ht="12" customHeight="1" x14ac:dyDescent="0.2">
      <c r="A267" s="4" t="s">
        <v>1797</v>
      </c>
      <c r="B267" s="18" t="str">
        <f>HYPERLINK("https://gardenstreet.ru/tuya-zapadnaya-littl-chempion ", "Туя западная Литтл Чемпион")</f>
        <v>Туя западная Литтл Чемпион</v>
      </c>
      <c r="C267" s="16" t="s">
        <v>1798</v>
      </c>
      <c r="D267" s="16" t="s">
        <v>1798</v>
      </c>
      <c r="E267" s="16" t="s">
        <v>1798</v>
      </c>
      <c r="F267" s="16" t="s">
        <v>1798</v>
      </c>
      <c r="G267" s="4" t="s">
        <v>1799</v>
      </c>
      <c r="H267" s="3" t="s">
        <v>1800</v>
      </c>
      <c r="I267" s="3" t="s">
        <v>1801</v>
      </c>
      <c r="J267" s="3" t="s">
        <v>1802</v>
      </c>
      <c r="K267" s="3" t="s">
        <v>1803</v>
      </c>
      <c r="L267" s="3" t="s">
        <v>1804</v>
      </c>
      <c r="M267" s="20"/>
      <c r="N267" s="19">
        <f>H267*M267</f>
        <v>0</v>
      </c>
      <c r="O267" s="17" t="s">
        <v>0</v>
      </c>
    </row>
    <row r="268" spans="1:15" ht="12" customHeight="1" x14ac:dyDescent="0.2">
      <c r="A268" s="4" t="s">
        <v>1805</v>
      </c>
      <c r="B268" s="18" t="str">
        <f>HYPERLINK("https://gardenstreet.ru/tuya-zapadnaya-littl-chempion ", "Туя западная Литтл Чемпион")</f>
        <v>Туя западная Литтл Чемпион</v>
      </c>
      <c r="C268" s="16" t="s">
        <v>1806</v>
      </c>
      <c r="D268" s="16" t="s">
        <v>1806</v>
      </c>
      <c r="E268" s="16" t="s">
        <v>1806</v>
      </c>
      <c r="F268" s="16" t="s">
        <v>1806</v>
      </c>
      <c r="G268" s="4" t="s">
        <v>1807</v>
      </c>
      <c r="H268" s="3" t="s">
        <v>1808</v>
      </c>
      <c r="I268" s="3" t="s">
        <v>1809</v>
      </c>
      <c r="J268" s="3" t="s">
        <v>1810</v>
      </c>
      <c r="K268" s="3" t="s">
        <v>1811</v>
      </c>
      <c r="L268" s="3" t="s">
        <v>1812</v>
      </c>
      <c r="M268" s="20"/>
      <c r="N268" s="19">
        <f>H268*M268</f>
        <v>0</v>
      </c>
      <c r="O268" s="17" t="s">
        <v>0</v>
      </c>
    </row>
    <row r="269" spans="1:15" ht="12" customHeight="1" x14ac:dyDescent="0.2">
      <c r="A269" s="4" t="s">
        <v>1813</v>
      </c>
      <c r="B269" s="18" t="str">
        <f>HYPERLINK("https://gardenstreet.ru/tuya-zapadnaya-miriam ", "Туя западная Мириам")</f>
        <v>Туя западная Мириам</v>
      </c>
      <c r="C269" s="16" t="s">
        <v>1814</v>
      </c>
      <c r="D269" s="16" t="s">
        <v>1814</v>
      </c>
      <c r="E269" s="16" t="s">
        <v>1814</v>
      </c>
      <c r="F269" s="16" t="s">
        <v>1814</v>
      </c>
      <c r="G269" s="4" t="s">
        <v>1815</v>
      </c>
      <c r="H269" s="3" t="s">
        <v>1816</v>
      </c>
      <c r="I269" s="3" t="s">
        <v>1817</v>
      </c>
      <c r="J269" s="3" t="s">
        <v>1818</v>
      </c>
      <c r="K269" s="3" t="s">
        <v>1819</v>
      </c>
      <c r="L269" s="3" t="s">
        <v>1820</v>
      </c>
      <c r="M269" s="20"/>
      <c r="N269" s="19">
        <f>H269*M269</f>
        <v>0</v>
      </c>
      <c r="O269" s="17" t="s">
        <v>0</v>
      </c>
    </row>
    <row r="270" spans="1:15" ht="12" customHeight="1" x14ac:dyDescent="0.2">
      <c r="A270" s="4" t="s">
        <v>1821</v>
      </c>
      <c r="B270" s="18" t="str">
        <f>HYPERLINK("https://gardenstreet.ru/tuya-zapadnaya-miriam ", "Туя западная Мириам")</f>
        <v>Туя западная Мириам</v>
      </c>
      <c r="C270" s="16" t="s">
        <v>1822</v>
      </c>
      <c r="D270" s="16" t="s">
        <v>1822</v>
      </c>
      <c r="E270" s="16" t="s">
        <v>1822</v>
      </c>
      <c r="F270" s="16" t="s">
        <v>1822</v>
      </c>
      <c r="G270" s="4" t="s">
        <v>318</v>
      </c>
      <c r="H270" s="3" t="s">
        <v>1823</v>
      </c>
      <c r="I270" s="3" t="s">
        <v>1824</v>
      </c>
      <c r="J270" s="3" t="s">
        <v>1825</v>
      </c>
      <c r="K270" s="3" t="s">
        <v>1826</v>
      </c>
      <c r="L270" s="3" t="s">
        <v>1827</v>
      </c>
      <c r="M270" s="20"/>
      <c r="N270" s="19">
        <f>H270*M270</f>
        <v>0</v>
      </c>
      <c r="O270" s="17" t="s">
        <v>0</v>
      </c>
    </row>
    <row r="271" spans="1:15" ht="12" customHeight="1" x14ac:dyDescent="0.2">
      <c r="A271" s="4" t="s">
        <v>1828</v>
      </c>
      <c r="B271" s="18" t="str">
        <f>HYPERLINK("https://gardenstreet.ru/tuya-zapadnaya-mister-bouling-boll ", "Туя западная Мистер Боулинг Болл")</f>
        <v>Туя западная Мистер Боулинг Болл</v>
      </c>
      <c r="C271" s="16" t="s">
        <v>1829</v>
      </c>
      <c r="D271" s="16" t="s">
        <v>1829</v>
      </c>
      <c r="E271" s="16" t="s">
        <v>1829</v>
      </c>
      <c r="F271" s="16" t="s">
        <v>1829</v>
      </c>
      <c r="G271" s="4" t="s">
        <v>1830</v>
      </c>
      <c r="H271" s="3" t="s">
        <v>1831</v>
      </c>
      <c r="I271" s="3" t="s">
        <v>1832</v>
      </c>
      <c r="J271" s="3" t="s">
        <v>1833</v>
      </c>
      <c r="K271" s="3" t="s">
        <v>1834</v>
      </c>
      <c r="L271" s="3" t="s">
        <v>1835</v>
      </c>
      <c r="M271" s="20"/>
      <c r="N271" s="19">
        <f>H271*M271</f>
        <v>0</v>
      </c>
      <c r="O271" s="17" t="s">
        <v>0</v>
      </c>
    </row>
    <row r="272" spans="1:15" ht="12" customHeight="1" x14ac:dyDescent="0.2">
      <c r="A272" s="4" t="s">
        <v>1836</v>
      </c>
      <c r="B272" s="18" t="str">
        <f>HYPERLINK("https://gardenstreet.ru/tuya-zapadnaya-mister-bouling-boll ", "Туя западная Мистер Боулинг Болл")</f>
        <v>Туя западная Мистер Боулинг Болл</v>
      </c>
      <c r="C272" s="16" t="s">
        <v>1829</v>
      </c>
      <c r="D272" s="16" t="s">
        <v>1829</v>
      </c>
      <c r="E272" s="16" t="s">
        <v>1829</v>
      </c>
      <c r="F272" s="16" t="s">
        <v>1829</v>
      </c>
      <c r="G272" s="4" t="s">
        <v>1837</v>
      </c>
      <c r="H272" s="3" t="s">
        <v>1838</v>
      </c>
      <c r="I272" s="3" t="s">
        <v>1839</v>
      </c>
      <c r="J272" s="3" t="s">
        <v>1840</v>
      </c>
      <c r="K272" s="3" t="s">
        <v>1841</v>
      </c>
      <c r="L272" s="3" t="s">
        <v>1842</v>
      </c>
      <c r="M272" s="20"/>
      <c r="N272" s="19">
        <f>H272*M272</f>
        <v>0</v>
      </c>
      <c r="O272" s="17" t="s">
        <v>0</v>
      </c>
    </row>
    <row r="273" spans="1:15" ht="12" customHeight="1" x14ac:dyDescent="0.2">
      <c r="A273" s="4" t="s">
        <v>1843</v>
      </c>
      <c r="B273" s="18" t="str">
        <f>HYPERLINK("https://gardenstreet.ru/tuya-zapadnaya-spiralis-mini ", "Туя западная Спиралис Мини")</f>
        <v>Туя западная Спиралис Мини</v>
      </c>
      <c r="C273" s="16" t="s">
        <v>1844</v>
      </c>
      <c r="D273" s="16" t="s">
        <v>1844</v>
      </c>
      <c r="E273" s="16" t="s">
        <v>1844</v>
      </c>
      <c r="F273" s="16" t="s">
        <v>1844</v>
      </c>
      <c r="G273" s="4" t="s">
        <v>1383</v>
      </c>
      <c r="H273" s="3" t="s">
        <v>1845</v>
      </c>
      <c r="I273" s="3" t="s">
        <v>1846</v>
      </c>
      <c r="J273" s="3" t="s">
        <v>1847</v>
      </c>
      <c r="K273" s="3" t="s">
        <v>1848</v>
      </c>
      <c r="L273" s="3" t="s">
        <v>1849</v>
      </c>
      <c r="M273" s="20"/>
      <c r="N273" s="19">
        <f>H273*M273</f>
        <v>0</v>
      </c>
      <c r="O273" s="17" t="s">
        <v>0</v>
      </c>
    </row>
    <row r="274" spans="1:15" ht="12" customHeight="1" x14ac:dyDescent="0.2">
      <c r="A274" s="4" t="s">
        <v>1850</v>
      </c>
      <c r="B274" s="18" t="str">
        <f>HYPERLINK("https://gardenstreet.ru/tuya-zapadnaya-stolvik ", "Туя западная Столвик")</f>
        <v>Туя западная Столвик</v>
      </c>
      <c r="C274" s="16" t="s">
        <v>1851</v>
      </c>
      <c r="D274" s="16" t="s">
        <v>1851</v>
      </c>
      <c r="E274" s="16" t="s">
        <v>1851</v>
      </c>
      <c r="F274" s="16" t="s">
        <v>1851</v>
      </c>
      <c r="G274" s="4" t="s">
        <v>1269</v>
      </c>
      <c r="H274" s="3" t="s">
        <v>1156</v>
      </c>
      <c r="I274" s="3" t="s">
        <v>1852</v>
      </c>
      <c r="J274" s="3" t="s">
        <v>1853</v>
      </c>
      <c r="K274" s="3" t="s">
        <v>1854</v>
      </c>
      <c r="L274" s="3" t="s">
        <v>1855</v>
      </c>
      <c r="M274" s="20"/>
      <c r="N274" s="19">
        <f>H274*M274</f>
        <v>0</v>
      </c>
      <c r="O274" s="17" t="s">
        <v>0</v>
      </c>
    </row>
    <row r="275" spans="1:15" ht="12" customHeight="1" x14ac:dyDescent="0.2">
      <c r="A275" s="4" t="s">
        <v>1856</v>
      </c>
      <c r="B275" s="18" t="str">
        <f>HYPERLINK("https://gardenstreet.ru/tuya-zapadnaya-tini-tim ", "Туя западная Тини Тим")</f>
        <v>Туя западная Тини Тим</v>
      </c>
      <c r="C275" s="16" t="s">
        <v>1857</v>
      </c>
      <c r="D275" s="16" t="s">
        <v>1857</v>
      </c>
      <c r="E275" s="16" t="s">
        <v>1857</v>
      </c>
      <c r="F275" s="16" t="s">
        <v>1857</v>
      </c>
      <c r="G275" s="4" t="s">
        <v>1858</v>
      </c>
      <c r="H275" s="3" t="s">
        <v>1859</v>
      </c>
      <c r="I275" s="3" t="s">
        <v>1860</v>
      </c>
      <c r="J275" s="3" t="s">
        <v>1861</v>
      </c>
      <c r="K275" s="3" t="s">
        <v>1862</v>
      </c>
      <c r="L275" s="3" t="s">
        <v>1863</v>
      </c>
      <c r="M275" s="20"/>
      <c r="N275" s="19">
        <f>H275*M275</f>
        <v>0</v>
      </c>
      <c r="O275" s="17" t="s">
        <v>0</v>
      </c>
    </row>
    <row r="276" spans="1:15" ht="12" customHeight="1" x14ac:dyDescent="0.2">
      <c r="A276" s="4" t="s">
        <v>1864</v>
      </c>
      <c r="B276" s="18" t="str">
        <f>HYPERLINK("https://gardenstreet.ru/tuya-zapadnaya-filiformis ", "Туя западная Филиформис")</f>
        <v>Туя западная Филиформис</v>
      </c>
      <c r="C276" s="16" t="s">
        <v>1865</v>
      </c>
      <c r="D276" s="16" t="s">
        <v>1865</v>
      </c>
      <c r="E276" s="16" t="s">
        <v>1865</v>
      </c>
      <c r="F276" s="16" t="s">
        <v>1865</v>
      </c>
      <c r="G276" s="4" t="s">
        <v>1866</v>
      </c>
      <c r="H276" s="3" t="s">
        <v>1867</v>
      </c>
      <c r="I276" s="3" t="s">
        <v>1868</v>
      </c>
      <c r="J276" s="3" t="s">
        <v>1288</v>
      </c>
      <c r="K276" s="3" t="s">
        <v>937</v>
      </c>
      <c r="L276" s="3" t="s">
        <v>1869</v>
      </c>
      <c r="M276" s="20"/>
      <c r="N276" s="19">
        <f>H276*M276</f>
        <v>0</v>
      </c>
      <c r="O276" s="17" t="s">
        <v>0</v>
      </c>
    </row>
    <row r="277" spans="1:15" ht="12" customHeight="1" x14ac:dyDescent="0.2">
      <c r="A277" s="4" t="s">
        <v>1870</v>
      </c>
      <c r="B277" s="18" t="str">
        <f>HYPERLINK("https://gardenstreet.ru/tuya-skladchataya-kagers-byuti ", "Туя складчатая Кагерс Бьюти")</f>
        <v>Туя складчатая Кагерс Бьюти</v>
      </c>
      <c r="C277" s="16" t="s">
        <v>1871</v>
      </c>
      <c r="D277" s="16" t="s">
        <v>1871</v>
      </c>
      <c r="E277" s="16" t="s">
        <v>1871</v>
      </c>
      <c r="F277" s="16" t="s">
        <v>1871</v>
      </c>
      <c r="G277" s="4" t="s">
        <v>1799</v>
      </c>
      <c r="H277" s="3" t="s">
        <v>1872</v>
      </c>
      <c r="I277" s="3" t="s">
        <v>1873</v>
      </c>
      <c r="J277" s="3" t="s">
        <v>1874</v>
      </c>
      <c r="K277" s="3" t="s">
        <v>1875</v>
      </c>
      <c r="L277" s="3" t="s">
        <v>1876</v>
      </c>
      <c r="M277" s="20"/>
      <c r="N277" s="19">
        <f>H277*M277</f>
        <v>0</v>
      </c>
      <c r="O277" s="17" t="s">
        <v>0</v>
      </c>
    </row>
  </sheetData>
  <mergeCells count="476">
    <mergeCell ref="B274:F274"/>
    <mergeCell ref="N274:O274"/>
    <mergeCell ref="B275:F275"/>
    <mergeCell ref="N275:O275"/>
    <mergeCell ref="B276:F276"/>
    <mergeCell ref="N276:O276"/>
    <mergeCell ref="B277:F277"/>
    <mergeCell ref="N277:O277"/>
    <mergeCell ref="B269:F269"/>
    <mergeCell ref="N269:O269"/>
    <mergeCell ref="B270:F270"/>
    <mergeCell ref="N270:O270"/>
    <mergeCell ref="B271:F271"/>
    <mergeCell ref="N271:O271"/>
    <mergeCell ref="B272:F272"/>
    <mergeCell ref="N272:O272"/>
    <mergeCell ref="B273:F273"/>
    <mergeCell ref="N273:O273"/>
    <mergeCell ref="B264:F264"/>
    <mergeCell ref="N264:O264"/>
    <mergeCell ref="B265:F265"/>
    <mergeCell ref="N265:O265"/>
    <mergeCell ref="B266:F266"/>
    <mergeCell ref="N266:O266"/>
    <mergeCell ref="B267:F267"/>
    <mergeCell ref="N267:O267"/>
    <mergeCell ref="B268:F268"/>
    <mergeCell ref="N268:O268"/>
    <mergeCell ref="B259:F259"/>
    <mergeCell ref="N259:O259"/>
    <mergeCell ref="B260:F260"/>
    <mergeCell ref="N260:O260"/>
    <mergeCell ref="B261:F261"/>
    <mergeCell ref="N261:O261"/>
    <mergeCell ref="B262:F262"/>
    <mergeCell ref="N262:O262"/>
    <mergeCell ref="B263:F263"/>
    <mergeCell ref="N263:O263"/>
    <mergeCell ref="B254:F254"/>
    <mergeCell ref="N254:O254"/>
    <mergeCell ref="B255:F255"/>
    <mergeCell ref="N255:O255"/>
    <mergeCell ref="B256:F256"/>
    <mergeCell ref="N256:O256"/>
    <mergeCell ref="B257:F257"/>
    <mergeCell ref="N257:O257"/>
    <mergeCell ref="B258:F258"/>
    <mergeCell ref="N258:O258"/>
    <mergeCell ref="B248:F248"/>
    <mergeCell ref="N248:O248"/>
    <mergeCell ref="B249:F249"/>
    <mergeCell ref="N249:O249"/>
    <mergeCell ref="B250:F250"/>
    <mergeCell ref="N250:O250"/>
    <mergeCell ref="B251:F251"/>
    <mergeCell ref="N251:O251"/>
    <mergeCell ref="A253:O253"/>
    <mergeCell ref="B243:F243"/>
    <mergeCell ref="N243:O243"/>
    <mergeCell ref="B244:F244"/>
    <mergeCell ref="N244:O244"/>
    <mergeCell ref="B245:F245"/>
    <mergeCell ref="N245:O245"/>
    <mergeCell ref="B246:F246"/>
    <mergeCell ref="N246:O246"/>
    <mergeCell ref="B247:F247"/>
    <mergeCell ref="N247:O247"/>
    <mergeCell ref="A238:O238"/>
    <mergeCell ref="B239:F239"/>
    <mergeCell ref="N239:O239"/>
    <mergeCell ref="B240:F240"/>
    <mergeCell ref="N240:O240"/>
    <mergeCell ref="B241:F241"/>
    <mergeCell ref="N241:O241"/>
    <mergeCell ref="B242:F242"/>
    <mergeCell ref="N242:O242"/>
    <mergeCell ref="B231:F231"/>
    <mergeCell ref="N231:O231"/>
    <mergeCell ref="A233:O233"/>
    <mergeCell ref="B234:F234"/>
    <mergeCell ref="N234:O234"/>
    <mergeCell ref="B235:F235"/>
    <mergeCell ref="N235:O235"/>
    <mergeCell ref="B236:F236"/>
    <mergeCell ref="N236:O236"/>
    <mergeCell ref="B225:F225"/>
    <mergeCell ref="N225:O225"/>
    <mergeCell ref="B226:F226"/>
    <mergeCell ref="N226:O226"/>
    <mergeCell ref="B227:F227"/>
    <mergeCell ref="N227:O227"/>
    <mergeCell ref="A229:O229"/>
    <mergeCell ref="B230:F230"/>
    <mergeCell ref="N230:O230"/>
    <mergeCell ref="B219:F219"/>
    <mergeCell ref="N219:O219"/>
    <mergeCell ref="B220:F220"/>
    <mergeCell ref="N220:O220"/>
    <mergeCell ref="B221:F221"/>
    <mergeCell ref="N221:O221"/>
    <mergeCell ref="B222:F222"/>
    <mergeCell ref="N222:O222"/>
    <mergeCell ref="A224:O224"/>
    <mergeCell ref="B213:F213"/>
    <mergeCell ref="N213:O213"/>
    <mergeCell ref="B214:F214"/>
    <mergeCell ref="N214:O214"/>
    <mergeCell ref="B215:F215"/>
    <mergeCell ref="N215:O215"/>
    <mergeCell ref="B216:F216"/>
    <mergeCell ref="N216:O216"/>
    <mergeCell ref="A218:O218"/>
    <mergeCell ref="B207:F207"/>
    <mergeCell ref="N207:O207"/>
    <mergeCell ref="B208:F208"/>
    <mergeCell ref="N208:O208"/>
    <mergeCell ref="B209:F209"/>
    <mergeCell ref="N209:O209"/>
    <mergeCell ref="B210:F210"/>
    <mergeCell ref="N210:O210"/>
    <mergeCell ref="B212:F212"/>
    <mergeCell ref="N212:O212"/>
    <mergeCell ref="B202:F202"/>
    <mergeCell ref="N202:O202"/>
    <mergeCell ref="B203:F203"/>
    <mergeCell ref="N203:O203"/>
    <mergeCell ref="B204:F204"/>
    <mergeCell ref="N204:O204"/>
    <mergeCell ref="B205:F205"/>
    <mergeCell ref="N205:O205"/>
    <mergeCell ref="B206:F206"/>
    <mergeCell ref="N206:O206"/>
    <mergeCell ref="B194:F194"/>
    <mergeCell ref="N194:O194"/>
    <mergeCell ref="A196:O196"/>
    <mergeCell ref="B197:F197"/>
    <mergeCell ref="N197:O197"/>
    <mergeCell ref="B198:F198"/>
    <mergeCell ref="N198:O198"/>
    <mergeCell ref="A200:O200"/>
    <mergeCell ref="B201:F201"/>
    <mergeCell ref="N201:O201"/>
    <mergeCell ref="B188:F188"/>
    <mergeCell ref="N188:O188"/>
    <mergeCell ref="B189:F189"/>
    <mergeCell ref="N189:O189"/>
    <mergeCell ref="B190:F190"/>
    <mergeCell ref="N190:O190"/>
    <mergeCell ref="A192:O192"/>
    <mergeCell ref="B193:F193"/>
    <mergeCell ref="N193:O193"/>
    <mergeCell ref="B182:F182"/>
    <mergeCell ref="N182:O182"/>
    <mergeCell ref="B183:F183"/>
    <mergeCell ref="N183:O183"/>
    <mergeCell ref="B184:F184"/>
    <mergeCell ref="N184:O184"/>
    <mergeCell ref="B185:F185"/>
    <mergeCell ref="N185:O185"/>
    <mergeCell ref="A187:O187"/>
    <mergeCell ref="B177:F177"/>
    <mergeCell ref="N177:O177"/>
    <mergeCell ref="B178:F178"/>
    <mergeCell ref="N178:O178"/>
    <mergeCell ref="B179:F179"/>
    <mergeCell ref="N179:O179"/>
    <mergeCell ref="B180:F180"/>
    <mergeCell ref="N180:O180"/>
    <mergeCell ref="B181:F181"/>
    <mergeCell ref="N181:O181"/>
    <mergeCell ref="B172:F172"/>
    <mergeCell ref="N172:O172"/>
    <mergeCell ref="B173:F173"/>
    <mergeCell ref="N173:O173"/>
    <mergeCell ref="B174:F174"/>
    <mergeCell ref="N174:O174"/>
    <mergeCell ref="B175:F175"/>
    <mergeCell ref="N175:O175"/>
    <mergeCell ref="B176:F176"/>
    <mergeCell ref="N176:O176"/>
    <mergeCell ref="B166:F166"/>
    <mergeCell ref="N166:O166"/>
    <mergeCell ref="B167:F167"/>
    <mergeCell ref="N167:O167"/>
    <mergeCell ref="B169:F169"/>
    <mergeCell ref="N169:O169"/>
    <mergeCell ref="B170:F170"/>
    <mergeCell ref="N170:O170"/>
    <mergeCell ref="B171:F171"/>
    <mergeCell ref="N171:O171"/>
    <mergeCell ref="B161:F161"/>
    <mergeCell ref="N161:O161"/>
    <mergeCell ref="B162:F162"/>
    <mergeCell ref="N162:O162"/>
    <mergeCell ref="B163:F163"/>
    <mergeCell ref="N163:O163"/>
    <mergeCell ref="B164:F164"/>
    <mergeCell ref="N164:O164"/>
    <mergeCell ref="B165:F165"/>
    <mergeCell ref="N165:O165"/>
    <mergeCell ref="A156:O156"/>
    <mergeCell ref="B157:F157"/>
    <mergeCell ref="N157:O157"/>
    <mergeCell ref="B158:F158"/>
    <mergeCell ref="N158:O158"/>
    <mergeCell ref="B159:F159"/>
    <mergeCell ref="N159:O159"/>
    <mergeCell ref="B160:F160"/>
    <mergeCell ref="N160:O160"/>
    <mergeCell ref="A148:O148"/>
    <mergeCell ref="B149:F149"/>
    <mergeCell ref="N149:O149"/>
    <mergeCell ref="B150:F150"/>
    <mergeCell ref="N150:O150"/>
    <mergeCell ref="A152:O152"/>
    <mergeCell ref="B153:F153"/>
    <mergeCell ref="N153:O153"/>
    <mergeCell ref="B154:F154"/>
    <mergeCell ref="N154:O154"/>
    <mergeCell ref="B142:F142"/>
    <mergeCell ref="N142:O142"/>
    <mergeCell ref="B143:F143"/>
    <mergeCell ref="N143:O143"/>
    <mergeCell ref="B144:F144"/>
    <mergeCell ref="N144:O144"/>
    <mergeCell ref="B145:F145"/>
    <mergeCell ref="N145:O145"/>
    <mergeCell ref="B146:F146"/>
    <mergeCell ref="N146:O146"/>
    <mergeCell ref="B136:F136"/>
    <mergeCell ref="N136:O136"/>
    <mergeCell ref="B137:F137"/>
    <mergeCell ref="N137:O137"/>
    <mergeCell ref="A139:O139"/>
    <mergeCell ref="B140:F140"/>
    <mergeCell ref="N140:O140"/>
    <mergeCell ref="B141:F141"/>
    <mergeCell ref="N141:O141"/>
    <mergeCell ref="B128:F128"/>
    <mergeCell ref="N128:O128"/>
    <mergeCell ref="A130:O130"/>
    <mergeCell ref="B131:F131"/>
    <mergeCell ref="N131:O131"/>
    <mergeCell ref="B132:F132"/>
    <mergeCell ref="N132:O132"/>
    <mergeCell ref="A134:O134"/>
    <mergeCell ref="B135:F135"/>
    <mergeCell ref="N135:O135"/>
    <mergeCell ref="B121:F121"/>
    <mergeCell ref="N121:O121"/>
    <mergeCell ref="B122:F122"/>
    <mergeCell ref="N122:O122"/>
    <mergeCell ref="B123:F123"/>
    <mergeCell ref="N123:O123"/>
    <mergeCell ref="A125:O125"/>
    <mergeCell ref="B126:F126"/>
    <mergeCell ref="N126:O126"/>
    <mergeCell ref="B115:F115"/>
    <mergeCell ref="N115:O115"/>
    <mergeCell ref="A117:O117"/>
    <mergeCell ref="B118:F118"/>
    <mergeCell ref="N118:O118"/>
    <mergeCell ref="B119:F119"/>
    <mergeCell ref="N119:O119"/>
    <mergeCell ref="B120:F120"/>
    <mergeCell ref="N120:O120"/>
    <mergeCell ref="B110:F110"/>
    <mergeCell ref="N110:O110"/>
    <mergeCell ref="B111:F111"/>
    <mergeCell ref="N111:O111"/>
    <mergeCell ref="B112:F112"/>
    <mergeCell ref="N112:O112"/>
    <mergeCell ref="B113:F113"/>
    <mergeCell ref="N113:O113"/>
    <mergeCell ref="B114:F114"/>
    <mergeCell ref="N114:O114"/>
    <mergeCell ref="A103:O103"/>
    <mergeCell ref="B104:F104"/>
    <mergeCell ref="N104:O104"/>
    <mergeCell ref="B105:F105"/>
    <mergeCell ref="N105:O105"/>
    <mergeCell ref="B106:F106"/>
    <mergeCell ref="N106:O106"/>
    <mergeCell ref="A108:O108"/>
    <mergeCell ref="B109:F109"/>
    <mergeCell ref="N109:O109"/>
    <mergeCell ref="B97:F97"/>
    <mergeCell ref="N97:O97"/>
    <mergeCell ref="B98:F98"/>
    <mergeCell ref="N98:O98"/>
    <mergeCell ref="B99:F99"/>
    <mergeCell ref="N99:O99"/>
    <mergeCell ref="B100:F100"/>
    <mergeCell ref="N100:O100"/>
    <mergeCell ref="B101:F101"/>
    <mergeCell ref="N101:O101"/>
    <mergeCell ref="B92:F92"/>
    <mergeCell ref="N92:O92"/>
    <mergeCell ref="B93:F93"/>
    <mergeCell ref="N93:O93"/>
    <mergeCell ref="B94:F94"/>
    <mergeCell ref="N94:O94"/>
    <mergeCell ref="B95:F95"/>
    <mergeCell ref="N95:O95"/>
    <mergeCell ref="B96:F96"/>
    <mergeCell ref="N96:O96"/>
    <mergeCell ref="A87:O87"/>
    <mergeCell ref="B88:F88"/>
    <mergeCell ref="N88:O88"/>
    <mergeCell ref="B89:F89"/>
    <mergeCell ref="N89:O89"/>
    <mergeCell ref="B90:F90"/>
    <mergeCell ref="N90:O90"/>
    <mergeCell ref="B91:F91"/>
    <mergeCell ref="N91:O91"/>
    <mergeCell ref="B81:F81"/>
    <mergeCell ref="N81:O81"/>
    <mergeCell ref="B82:F82"/>
    <mergeCell ref="N82:O82"/>
    <mergeCell ref="B83:F83"/>
    <mergeCell ref="N83:O83"/>
    <mergeCell ref="B84:F84"/>
    <mergeCell ref="N84:O84"/>
    <mergeCell ref="B85:F85"/>
    <mergeCell ref="N85:O85"/>
    <mergeCell ref="B76:F76"/>
    <mergeCell ref="N76:O76"/>
    <mergeCell ref="B77:F77"/>
    <mergeCell ref="N77:O77"/>
    <mergeCell ref="B78:F78"/>
    <mergeCell ref="N78:O78"/>
    <mergeCell ref="B79:F79"/>
    <mergeCell ref="N79:O79"/>
    <mergeCell ref="B80:F80"/>
    <mergeCell ref="N80:O80"/>
    <mergeCell ref="B71:F71"/>
    <mergeCell ref="N71:O71"/>
    <mergeCell ref="B72:F72"/>
    <mergeCell ref="N72:O72"/>
    <mergeCell ref="B73:F73"/>
    <mergeCell ref="N73:O73"/>
    <mergeCell ref="B74:F74"/>
    <mergeCell ref="N74:O74"/>
    <mergeCell ref="B75:F75"/>
    <mergeCell ref="N75:O75"/>
    <mergeCell ref="B66:F66"/>
    <mergeCell ref="N66:O66"/>
    <mergeCell ref="B67:F67"/>
    <mergeCell ref="N67:O67"/>
    <mergeCell ref="B68:F68"/>
    <mergeCell ref="N68:O68"/>
    <mergeCell ref="B69:F69"/>
    <mergeCell ref="N69:O69"/>
    <mergeCell ref="B70:F70"/>
    <mergeCell ref="N70:O70"/>
    <mergeCell ref="B61:F61"/>
    <mergeCell ref="N61:O61"/>
    <mergeCell ref="B62:F62"/>
    <mergeCell ref="N62:O62"/>
    <mergeCell ref="B63:F63"/>
    <mergeCell ref="N63:O63"/>
    <mergeCell ref="B64:F64"/>
    <mergeCell ref="N64:O64"/>
    <mergeCell ref="B65:F65"/>
    <mergeCell ref="N65:O65"/>
    <mergeCell ref="B56:F56"/>
    <mergeCell ref="N56:O56"/>
    <mergeCell ref="B57:F57"/>
    <mergeCell ref="N57:O57"/>
    <mergeCell ref="B58:F58"/>
    <mergeCell ref="N58:O58"/>
    <mergeCell ref="B59:F59"/>
    <mergeCell ref="N59:O59"/>
    <mergeCell ref="B60:F60"/>
    <mergeCell ref="N60:O60"/>
    <mergeCell ref="B51:F51"/>
    <mergeCell ref="N51:O51"/>
    <mergeCell ref="B52:F52"/>
    <mergeCell ref="N52:O52"/>
    <mergeCell ref="B53:F53"/>
    <mergeCell ref="N53:O53"/>
    <mergeCell ref="B54:F54"/>
    <mergeCell ref="N54:O54"/>
    <mergeCell ref="B55:F55"/>
    <mergeCell ref="N55:O55"/>
    <mergeCell ref="B46:F46"/>
    <mergeCell ref="N46:O46"/>
    <mergeCell ref="B47:F47"/>
    <mergeCell ref="N47:O47"/>
    <mergeCell ref="B48:F48"/>
    <mergeCell ref="N48:O48"/>
    <mergeCell ref="B49:F49"/>
    <mergeCell ref="N49:O49"/>
    <mergeCell ref="B50:F50"/>
    <mergeCell ref="N50:O50"/>
    <mergeCell ref="B41:F41"/>
    <mergeCell ref="N41:O41"/>
    <mergeCell ref="B42:F42"/>
    <mergeCell ref="N42:O42"/>
    <mergeCell ref="B43:F43"/>
    <mergeCell ref="N43:O43"/>
    <mergeCell ref="B44:F44"/>
    <mergeCell ref="N44:O44"/>
    <mergeCell ref="B45:F45"/>
    <mergeCell ref="N45:O45"/>
    <mergeCell ref="B35:F35"/>
    <mergeCell ref="N35:O35"/>
    <mergeCell ref="B36:F36"/>
    <mergeCell ref="N36:O36"/>
    <mergeCell ref="B37:F37"/>
    <mergeCell ref="N37:O37"/>
    <mergeCell ref="B38:F38"/>
    <mergeCell ref="N38:O38"/>
    <mergeCell ref="B39:F39"/>
    <mergeCell ref="N39:O39"/>
    <mergeCell ref="B30:F30"/>
    <mergeCell ref="N30:O30"/>
    <mergeCell ref="B31:F31"/>
    <mergeCell ref="N31:O31"/>
    <mergeCell ref="B32:F32"/>
    <mergeCell ref="N32:O32"/>
    <mergeCell ref="B33:F33"/>
    <mergeCell ref="N33:O33"/>
    <mergeCell ref="B34:F34"/>
    <mergeCell ref="N34:O34"/>
    <mergeCell ref="A23:O23"/>
    <mergeCell ref="B24:F24"/>
    <mergeCell ref="N24:O24"/>
    <mergeCell ref="B25:F25"/>
    <mergeCell ref="N25:O25"/>
    <mergeCell ref="B26:F26"/>
    <mergeCell ref="N26:O26"/>
    <mergeCell ref="A28:O28"/>
    <mergeCell ref="B29:F29"/>
    <mergeCell ref="N29:O29"/>
    <mergeCell ref="B16:F16"/>
    <mergeCell ref="N16:O16"/>
    <mergeCell ref="B17:F17"/>
    <mergeCell ref="N17:O17"/>
    <mergeCell ref="A19:O19"/>
    <mergeCell ref="B20:F20"/>
    <mergeCell ref="N20:O20"/>
    <mergeCell ref="B21:F21"/>
    <mergeCell ref="N21:O21"/>
    <mergeCell ref="A1:N1"/>
    <mergeCell ref="A10:O10"/>
    <mergeCell ref="B11:F11"/>
    <mergeCell ref="N11:O11"/>
    <mergeCell ref="B12:F12"/>
    <mergeCell ref="N12:O12"/>
    <mergeCell ref="B13:F13"/>
    <mergeCell ref="N13:O13"/>
    <mergeCell ref="A15:O15"/>
    <mergeCell ref="A8:B8"/>
    <mergeCell ref="K8:O8"/>
    <mergeCell ref="C2:D2"/>
    <mergeCell ref="C3:D3"/>
    <mergeCell ref="C4:D4"/>
    <mergeCell ref="C5:D5"/>
    <mergeCell ref="C6:D6"/>
    <mergeCell ref="L2:O2"/>
    <mergeCell ref="L3:M3"/>
    <mergeCell ref="L4:M4"/>
    <mergeCell ref="L5:M5"/>
    <mergeCell ref="L6:M6"/>
    <mergeCell ref="N3:O3"/>
    <mergeCell ref="N4:O4"/>
    <mergeCell ref="N5:O5"/>
    <mergeCell ref="N6:O6"/>
    <mergeCell ref="E2:J2"/>
    <mergeCell ref="E3:J3"/>
    <mergeCell ref="E4:J4"/>
    <mergeCell ref="E5:J5"/>
    <mergeCell ref="E6:J6"/>
    <mergeCell ref="D8:E8"/>
    <mergeCell ref="A2:B6"/>
  </mergeCells>
  <dataValidations count="147">
    <dataValidation type="whole" operator="lessThanOrEqual" allowBlank="1" showInputMessage="1" showErrorMessage="1" errorTitle="Ошибка ввода" error="Значение не может быть больше 123 !" sqref="M12" xr:uid="{68A34DD1-6B41-4A39-8373-B0C5A0776C50}">
      <formula1>123</formula1>
    </dataValidation>
    <dataValidation type="whole" operator="lessThanOrEqual" allowBlank="1" showInputMessage="1" showErrorMessage="1" errorTitle="Ошибка ввода" error="Значение не может быть больше 152 !" sqref="M13" xr:uid="{845E8F4F-8D14-40C0-8A9E-21E63E135419}">
      <formula1>152</formula1>
    </dataValidation>
    <dataValidation type="whole" operator="lessThanOrEqual" allowBlank="1" showInputMessage="1" showErrorMessage="1" errorTitle="Ошибка ввода" error="Значение не может быть больше 550 !" sqref="M17" xr:uid="{F5338500-D3E2-4EC5-832B-8A88F9699255}">
      <formula1>550</formula1>
    </dataValidation>
    <dataValidation type="whole" operator="lessThanOrEqual" allowBlank="1" showInputMessage="1" showErrorMessage="1" errorTitle="Ошибка ввода" error="Значение не может быть больше 100 !" sqref="M21 M249 M226 M176 M121" xr:uid="{0FA2D373-2978-4510-895C-A9A52E153D16}">
      <formula1>100</formula1>
    </dataValidation>
    <dataValidation type="whole" operator="lessThanOrEqual" allowBlank="1" showInputMessage="1" showErrorMessage="1" errorTitle="Ошибка ввода" error="Значение не может быть больше 353 !" sqref="M25" xr:uid="{E4844D6C-4860-490D-9E14-52B38CFE6595}">
      <formula1>353</formula1>
    </dataValidation>
    <dataValidation type="whole" operator="lessThanOrEqual" allowBlank="1" showInputMessage="1" showErrorMessage="1" errorTitle="Ошибка ввода" error="Значение не может быть больше 145 !" sqref="M26 M143" xr:uid="{CEB8479E-C5C4-42AB-8E97-A8C9DA0540F2}">
      <formula1>145</formula1>
    </dataValidation>
    <dataValidation type="whole" operator="lessThanOrEqual" allowBlank="1" showInputMessage="1" showErrorMessage="1" errorTitle="Ошибка ввода" error="Значение не может быть больше 102 !" sqref="M30" xr:uid="{2AB978B7-0262-4F5E-B605-42398850E09B}">
      <formula1>102</formula1>
    </dataValidation>
    <dataValidation type="whole" operator="lessThanOrEqual" allowBlank="1" showInputMessage="1" showErrorMessage="1" errorTitle="Ошибка ввода" error="Значение не может быть больше 29 !" sqref="M31" xr:uid="{CEAC6BBE-52E0-42D5-91ED-67DD9ED73E11}">
      <formula1>29</formula1>
    </dataValidation>
    <dataValidation type="whole" operator="lessThanOrEqual" allowBlank="1" showInputMessage="1" showErrorMessage="1" errorTitle="Ошибка ввода" error="Значение не может быть больше 20 !" sqref="M32" xr:uid="{6B1C412D-38F8-4B2C-B22A-2AC78A6C501F}">
      <formula1>20</formula1>
    </dataValidation>
    <dataValidation type="whole" operator="lessThanOrEqual" allowBlank="1" showInputMessage="1" showErrorMessage="1" errorTitle="Ошибка ввода" error="Значение не может быть больше 124 !" sqref="M33" xr:uid="{07921F6C-7204-4802-956D-063E3620011C}">
      <formula1>124</formula1>
    </dataValidation>
    <dataValidation type="whole" operator="lessThanOrEqual" allowBlank="1" showInputMessage="1" showErrorMessage="1" errorTitle="Ошибка ввода" error="Значение не может быть больше 149 !" sqref="M34" xr:uid="{DD9A8DD1-A059-43BB-95A1-83B7402C5069}">
      <formula1>149</formula1>
    </dataValidation>
    <dataValidation type="whole" operator="lessThanOrEqual" allowBlank="1" showInputMessage="1" showErrorMessage="1" errorTitle="Ошибка ввода" error="Значение не может быть больше 196 !" sqref="M35 M256" xr:uid="{5ED9002F-E3BB-4923-B079-9D69C25E2023}">
      <formula1>196</formula1>
    </dataValidation>
    <dataValidation type="whole" operator="lessThanOrEqual" allowBlank="1" showInputMessage="1" showErrorMessage="1" errorTitle="Ошибка ввода" error="Значение не может быть больше 287 !" sqref="M36" xr:uid="{5C1EC031-A8EA-43A5-9D83-45B5994F2DAF}">
      <formula1>287</formula1>
    </dataValidation>
    <dataValidation type="whole" operator="lessThanOrEqual" allowBlank="1" showInputMessage="1" showErrorMessage="1" errorTitle="Ошибка ввода" error="Значение не может быть больше 30 !" sqref="M37" xr:uid="{44908775-6A5D-4AB7-8BEF-9340AF4D883D}">
      <formula1>30</formula1>
    </dataValidation>
    <dataValidation type="whole" operator="lessThanOrEqual" allowBlank="1" showInputMessage="1" showErrorMessage="1" errorTitle="Ошибка ввода" error="Значение не может быть больше 73 !" sqref="M38 M266" xr:uid="{0A300F19-61F8-4B48-BD68-0224419958AB}">
      <formula1>73</formula1>
    </dataValidation>
    <dataValidation type="whole" operator="lessThanOrEqual" allowBlank="1" showInputMessage="1" showErrorMessage="1" errorTitle="Ошибка ввода" error="Значение не может быть больше 205 !" sqref="M39 M85" xr:uid="{51A47F4E-6D36-4CAF-BE16-F138095E8327}">
      <formula1>205</formula1>
    </dataValidation>
    <dataValidation type="whole" operator="lessThanOrEqual" allowBlank="1" showInputMessage="1" showErrorMessage="1" errorTitle="Ошибка ввода" error="Значение не может быть больше 131 !" sqref="M41" xr:uid="{38F18D69-E42C-41DB-B220-A17DACC4E2EA}">
      <formula1>131</formula1>
    </dataValidation>
    <dataValidation type="whole" operator="lessThanOrEqual" allowBlank="1" showInputMessage="1" showErrorMessage="1" errorTitle="Ошибка ввода" error="Значение не может быть больше 112 !" sqref="M42" xr:uid="{23C423CD-6573-43AA-8E87-2C141FF9E446}">
      <formula1>112</formula1>
    </dataValidation>
    <dataValidation type="whole" operator="lessThanOrEqual" allowBlank="1" showInputMessage="1" showErrorMessage="1" errorTitle="Ошибка ввода" error="Значение не может быть больше 528 !" sqref="M43" xr:uid="{909479A6-E7F0-417C-B772-68C4193303C8}">
      <formula1>528</formula1>
    </dataValidation>
    <dataValidation type="whole" operator="lessThanOrEqual" allowBlank="1" showInputMessage="1" showErrorMessage="1" errorTitle="Ошибка ввода" error="Значение не может быть больше 39 !" sqref="M44 M175" xr:uid="{5FF81201-27AA-4D3C-9F38-12AD7504D2D6}">
      <formula1>39</formula1>
    </dataValidation>
    <dataValidation type="whole" operator="lessThanOrEqual" allowBlank="1" showInputMessage="1" showErrorMessage="1" errorTitle="Ошибка ввода" error="Значение не может быть больше 15 !" sqref="M45 M61" xr:uid="{E202B1D1-9E86-423A-8856-BB40DB644DEE}">
      <formula1>15</formula1>
    </dataValidation>
    <dataValidation type="whole" operator="lessThanOrEqual" allowBlank="1" showInputMessage="1" showErrorMessage="1" errorTitle="Ошибка ввода" error="Значение не может быть больше 194 !" sqref="M46 M242 M174" xr:uid="{5C1474A1-C258-4D5D-9E66-7900D5EDEB7D}">
      <formula1>194</formula1>
    </dataValidation>
    <dataValidation type="whole" operator="lessThanOrEqual" allowBlank="1" showInputMessage="1" showErrorMessage="1" errorTitle="Ошибка ввода" error="Значение не может быть больше 139 !" sqref="M47" xr:uid="{880B657A-B14C-4C31-B1AE-F54543BB7515}">
      <formula1>139</formula1>
    </dataValidation>
    <dataValidation type="whole" operator="lessThanOrEqual" allowBlank="1" showInputMessage="1" showErrorMessage="1" errorTitle="Ошибка ввода" error="Значение не может быть больше 49 !" sqref="M48" xr:uid="{CBDB5161-25F2-4DAB-9A16-B0CD1E9FD4F9}">
      <formula1>49</formula1>
    </dataValidation>
    <dataValidation type="whole" operator="lessThanOrEqual" allowBlank="1" showInputMessage="1" showErrorMessage="1" errorTitle="Ошибка ввода" error="Значение не может быть больше 68 !" sqref="M49 M207 M115 M110 M53" xr:uid="{A968E5E5-E5DE-4088-A357-F568AC626912}">
      <formula1>68</formula1>
    </dataValidation>
    <dataValidation type="whole" operator="lessThanOrEqual" allowBlank="1" showInputMessage="1" showErrorMessage="1" errorTitle="Ошибка ввода" error="Значение не может быть больше 137 !" sqref="M50 M194 M71" xr:uid="{86DD1B63-16B2-463B-8AB0-9ADACAE6C975}">
      <formula1>137</formula1>
    </dataValidation>
    <dataValidation type="whole" operator="lessThanOrEqual" allowBlank="1" showInputMessage="1" showErrorMessage="1" errorTitle="Ошибка ввода" error="Значение не может быть больше 41 !" sqref="M51" xr:uid="{8924AA5D-C677-48AC-9CB7-34B3CA6519CA}">
      <formula1>41</formula1>
    </dataValidation>
    <dataValidation type="whole" operator="lessThanOrEqual" allowBlank="1" showInputMessage="1" showErrorMessage="1" errorTitle="Ошибка ввода" error="Значение не может быть больше 84 !" sqref="M52 M56" xr:uid="{282D3F4C-7CB3-4E9A-A522-F0870D960E15}">
      <formula1>84</formula1>
    </dataValidation>
    <dataValidation type="whole" operator="lessThanOrEqual" allowBlank="1" showInputMessage="1" showErrorMessage="1" errorTitle="Ошибка ввода" error="Значение не может быть больше 80 !" sqref="M54 M275 M260" xr:uid="{AC4405F6-3923-40B1-96FB-EB8E369446BC}">
      <formula1>80</formula1>
    </dataValidation>
    <dataValidation type="whole" operator="lessThanOrEqual" allowBlank="1" showInputMessage="1" showErrorMessage="1" errorTitle="Ошибка ввода" error="Значение не может быть больше 202 !" sqref="M55" xr:uid="{C01E9966-EB09-4635-9A69-8AD741F37FE5}">
      <formula1>202</formula1>
    </dataValidation>
    <dataValidation type="whole" operator="lessThanOrEqual" allowBlank="1" showInputMessage="1" showErrorMessage="1" errorTitle="Ошибка ввода" error="Значение не может быть больше 367 !" sqref="M57" xr:uid="{205EBEB5-E77A-42A5-9C20-B7178D4B3875}">
      <formula1>367</formula1>
    </dataValidation>
    <dataValidation type="whole" operator="lessThanOrEqual" allowBlank="1" showInputMessage="1" showErrorMessage="1" errorTitle="Ошибка ввода" error="Значение не может быть больше 50 !" sqref="M58" xr:uid="{DE708104-A2A1-4FCE-A878-74F856FB98CF}">
      <formula1>50</formula1>
    </dataValidation>
    <dataValidation type="whole" operator="lessThanOrEqual" allowBlank="1" showInputMessage="1" showErrorMessage="1" errorTitle="Ошибка ввода" error="Значение не может быть больше 115 !" sqref="M59 M182" xr:uid="{25181E1A-921D-4916-ACCA-650A226C1C1F}">
      <formula1>115</formula1>
    </dataValidation>
    <dataValidation type="whole" operator="lessThanOrEqual" allowBlank="1" showInputMessage="1" showErrorMessage="1" errorTitle="Ошибка ввода" error="Значение не может быть больше 142 !" sqref="M60 M190" xr:uid="{8D38B32E-0D00-4EBD-BF58-DCF5A4DE2EBB}">
      <formula1>142</formula1>
    </dataValidation>
    <dataValidation type="whole" operator="lessThanOrEqual" allowBlank="1" showInputMessage="1" showErrorMessage="1" errorTitle="Ошибка ввода" error="Значение не может быть больше 180 !" sqref="M62" xr:uid="{45510106-9A6D-45D4-A239-B5981E6FAB5A}">
      <formula1>180</formula1>
    </dataValidation>
    <dataValidation type="whole" operator="lessThanOrEqual" allowBlank="1" showInputMessage="1" showErrorMessage="1" errorTitle="Ошибка ввода" error="Значение не может быть больше 16 !" sqref="M63" xr:uid="{3C2C996E-DC75-461C-845E-6AB18DB086D4}">
      <formula1>16</formula1>
    </dataValidation>
    <dataValidation type="whole" operator="lessThanOrEqual" allowBlank="1" showInputMessage="1" showErrorMessage="1" errorTitle="Ошибка ввода" error="Значение не может быть больше 159 !" sqref="M64" xr:uid="{A125E9CD-3397-4997-B22F-7FFCB7C2FE95}">
      <formula1>159</formula1>
    </dataValidation>
    <dataValidation type="whole" operator="lessThanOrEqual" allowBlank="1" showInputMessage="1" showErrorMessage="1" errorTitle="Ошибка ввода" error="Значение не может быть больше 119 !" sqref="M65 M267" xr:uid="{5ACCD845-C618-4868-9A3C-ED2E27F51116}">
      <formula1>119</formula1>
    </dataValidation>
    <dataValidation type="whole" operator="lessThanOrEqual" allowBlank="1" showInputMessage="1" showErrorMessage="1" errorTitle="Ошибка ввода" error="Значение не может быть больше 122 !" sqref="M66 M276 M257" xr:uid="{85118E0F-6B98-400C-9C94-D8E25A82396D}">
      <formula1>122</formula1>
    </dataValidation>
    <dataValidation type="whole" operator="lessThanOrEqual" allowBlank="1" showInputMessage="1" showErrorMessage="1" errorTitle="Ошибка ввода" error="Значение не может быть больше 64 !" sqref="M67 M162" xr:uid="{1807777C-EA57-4D32-900C-05C43037E3CF}">
      <formula1>64</formula1>
    </dataValidation>
    <dataValidation type="whole" operator="lessThanOrEqual" allowBlank="1" showInputMessage="1" showErrorMessage="1" errorTitle="Ошибка ввода" error="Значение не может быть больше 67 !" sqref="M68" xr:uid="{C90DA139-2082-44D5-8A68-58350C039D0A}">
      <formula1>67</formula1>
    </dataValidation>
    <dataValidation type="whole" operator="lessThanOrEqual" allowBlank="1" showInputMessage="1" showErrorMessage="1" errorTitle="Ошибка ввода" error="Значение не может быть больше 24 !" sqref="M69" xr:uid="{A1F1B6DC-0215-438E-A34E-48CF3FD8BF1D}">
      <formula1>24</formula1>
    </dataValidation>
    <dataValidation type="whole" operator="lessThanOrEqual" allowBlank="1" showInputMessage="1" showErrorMessage="1" errorTitle="Ошибка ввода" error="Значение не может быть больше 34 !" sqref="M70" xr:uid="{84731E91-19EA-44E5-AE52-7FFAF5BEAEED}">
      <formula1>34</formula1>
    </dataValidation>
    <dataValidation type="whole" operator="lessThanOrEqual" allowBlank="1" showInputMessage="1" showErrorMessage="1" errorTitle="Ошибка ввода" error="Значение не может быть больше 9 !" sqref="M72" xr:uid="{9B032E34-9301-49BD-9AD4-30E72A9CBCE1}">
      <formula1>9</formula1>
    </dataValidation>
    <dataValidation type="whole" operator="lessThanOrEqual" allowBlank="1" showInputMessage="1" showErrorMessage="1" errorTitle="Ошибка ввода" error="Значение не может быть больше 589 !" sqref="M73" xr:uid="{A16E8E75-EA3B-42E7-8D7A-D05DD4EC643C}">
      <formula1>589</formula1>
    </dataValidation>
    <dataValidation type="whole" operator="lessThanOrEqual" allowBlank="1" showInputMessage="1" showErrorMessage="1" errorTitle="Ошибка ввода" error="Значение не может быть больше 169 !" sqref="M74" xr:uid="{9DB8A417-B0D4-49E6-945F-86D8B55C3EC7}">
      <formula1>169</formula1>
    </dataValidation>
    <dataValidation type="whole" operator="lessThanOrEqual" allowBlank="1" showInputMessage="1" showErrorMessage="1" errorTitle="Ошибка ввода" error="Значение не может быть больше 301 !" sqref="M75" xr:uid="{2D313F5C-5E8F-4DA7-B2D5-817F9687B8DB}">
      <formula1>301</formula1>
    </dataValidation>
    <dataValidation type="whole" operator="lessThanOrEqual" allowBlank="1" showInputMessage="1" showErrorMessage="1" errorTitle="Ошибка ввода" error="Значение не может быть больше 18 !" sqref="M76" xr:uid="{839EC1D8-D63C-407E-BB20-AC5586B9EB16}">
      <formula1>18</formula1>
    </dataValidation>
    <dataValidation type="whole" operator="lessThanOrEqual" allowBlank="1" showInputMessage="1" showErrorMessage="1" errorTitle="Ошибка ввода" error="Значение не может быть больше 268 !" sqref="M77" xr:uid="{30FD5945-66FB-4FCA-9157-1993225DE44B}">
      <formula1>268</formula1>
    </dataValidation>
    <dataValidation type="whole" operator="lessThanOrEqual" allowBlank="1" showInputMessage="1" showErrorMessage="1" errorTitle="Ошибка ввода" error="Значение не может быть больше 453 !" sqref="M78" xr:uid="{C7A8C2AE-FCDC-46E0-9A7C-CF9F3B1C6CBD}">
      <formula1>453</formula1>
    </dataValidation>
    <dataValidation type="whole" operator="lessThanOrEqual" allowBlank="1" showInputMessage="1" showErrorMessage="1" errorTitle="Ошибка ввода" error="Значение не может быть больше 209 !" sqref="M79" xr:uid="{3F7D81D9-E4E4-49D7-A4BF-A83D357F17F1}">
      <formula1>209</formula1>
    </dataValidation>
    <dataValidation type="whole" operator="lessThanOrEqual" allowBlank="1" showInputMessage="1" showErrorMessage="1" errorTitle="Ошибка ввода" error="Значение не может быть больше 51 !" sqref="M80 M83" xr:uid="{36496A6D-E098-48EB-B245-431548FA0F56}">
      <formula1>51</formula1>
    </dataValidation>
    <dataValidation type="whole" operator="lessThanOrEqual" allowBlank="1" showInputMessage="1" showErrorMessage="1" errorTitle="Ошибка ввода" error="Значение не может быть больше 392 !" sqref="M81" xr:uid="{FF07705D-5448-4B4C-81CE-68E80987C6A0}">
      <formula1>392</formula1>
    </dataValidation>
    <dataValidation type="whole" operator="lessThanOrEqual" allowBlank="1" showInputMessage="1" showErrorMessage="1" errorTitle="Ошибка ввода" error="Значение не может быть больше 158 !" sqref="M82" xr:uid="{E01E1EEF-AB4F-4D8C-B1EA-CC242E2893F3}">
      <formula1>158</formula1>
    </dataValidation>
    <dataValidation type="whole" operator="lessThanOrEqual" allowBlank="1" showInputMessage="1" showErrorMessage="1" errorTitle="Ошибка ввода" error="Значение не может быть больше 33 !" sqref="M84 M113" xr:uid="{A0FC936C-678D-4D51-ACDA-8D2DB99108D7}">
      <formula1>33</formula1>
    </dataValidation>
    <dataValidation type="whole" operator="lessThanOrEqual" allowBlank="1" showInputMessage="1" showErrorMessage="1" errorTitle="Ошибка ввода" error="Значение не может быть больше 107 !" sqref="M89" xr:uid="{043545FF-17ED-492B-9482-A541C5455EF5}">
      <formula1>107</formula1>
    </dataValidation>
    <dataValidation type="whole" operator="lessThanOrEqual" allowBlank="1" showInputMessage="1" showErrorMessage="1" errorTitle="Ошибка ввода" error="Значение не может быть больше 937 !" sqref="M90" xr:uid="{8BA678F0-5C29-4821-AE4D-7A66512FAAB7}">
      <formula1>937</formula1>
    </dataValidation>
    <dataValidation type="whole" operator="lessThanOrEqual" allowBlank="1" showInputMessage="1" showErrorMessage="1" errorTitle="Ошибка ввода" error="Значение не может быть больше 129 !" sqref="M91" xr:uid="{FA60B7BF-AE87-42B0-BE37-31A917C3EC83}">
      <formula1>129</formula1>
    </dataValidation>
    <dataValidation type="whole" operator="lessThanOrEqual" allowBlank="1" showInputMessage="1" showErrorMessage="1" errorTitle="Ошибка ввода" error="Значение не может быть больше 616 !" sqref="M92" xr:uid="{88DE982C-110E-4A28-B51F-E2B2B594106A}">
      <formula1>616</formula1>
    </dataValidation>
    <dataValidation type="whole" operator="lessThanOrEqual" allowBlank="1" showInputMessage="1" showErrorMessage="1" errorTitle="Ошибка ввода" error="Значение не может быть больше 1035 !" sqref="M93" xr:uid="{AD6AC060-2AB4-4F8C-A234-957D5C081AF2}">
      <formula1>1035</formula1>
    </dataValidation>
    <dataValidation type="whole" operator="lessThanOrEqual" allowBlank="1" showInputMessage="1" showErrorMessage="1" errorTitle="Ошибка ввода" error="Значение не может быть больше 489 !" sqref="M94:M95" xr:uid="{558CFB9F-482D-4D70-AFD6-7B957184D5BF}">
      <formula1>489</formula1>
    </dataValidation>
    <dataValidation type="whole" operator="lessThanOrEqual" allowBlank="1" showInputMessage="1" showErrorMessage="1" errorTitle="Ошибка ввода" error="Значение не может быть больше 17 !" sqref="M96" xr:uid="{2540886E-A2A1-4B17-9FE3-ECEA2FF0B830}">
      <formula1>17</formula1>
    </dataValidation>
    <dataValidation type="whole" operator="lessThanOrEqual" allowBlank="1" showInputMessage="1" showErrorMessage="1" errorTitle="Ошибка ввода" error="Значение не может быть больше 270 !" sqref="M97" xr:uid="{47E1ECCD-CC8F-4316-AFD3-88F38EA3ABB9}">
      <formula1>270</formula1>
    </dataValidation>
    <dataValidation type="whole" operator="lessThanOrEqual" allowBlank="1" showInputMessage="1" showErrorMessage="1" errorTitle="Ошибка ввода" error="Значение не может быть больше 104 !" sqref="M98" xr:uid="{9775498C-407A-4510-A7FA-125FD99341E2}">
      <formula1>104</formula1>
    </dataValidation>
    <dataValidation type="whole" operator="lessThanOrEqual" allowBlank="1" showInputMessage="1" showErrorMessage="1" errorTitle="Ошибка ввода" error="Значение не может быть больше 1539 !" sqref="M99" xr:uid="{2D2EA12F-4651-4062-9730-5828E3D4E309}">
      <formula1>1539</formula1>
    </dataValidation>
    <dataValidation type="whole" operator="lessThanOrEqual" allowBlank="1" showInputMessage="1" showErrorMessage="1" errorTitle="Ошибка ввода" error="Значение не может быть больше 557 !" sqref="M100" xr:uid="{7B304652-03A4-43E4-A7DC-F6C205F0F87A}">
      <formula1>557</formula1>
    </dataValidation>
    <dataValidation type="whole" operator="lessThanOrEqual" allowBlank="1" showInputMessage="1" showErrorMessage="1" errorTitle="Ошибка ввода" error="Значение не может быть больше 118 !" sqref="M101 M212" xr:uid="{0BAE6ECB-3E61-4F44-AEA3-1E9C69917DB2}">
      <formula1>118</formula1>
    </dataValidation>
    <dataValidation type="whole" operator="lessThanOrEqual" allowBlank="1" showInputMessage="1" showErrorMessage="1" errorTitle="Ошибка ввода" error="Значение не может быть больше 266 !" sqref="M105" xr:uid="{BE349273-52AE-48DA-9F2F-7EC3ABDFDE14}">
      <formula1>266</formula1>
    </dataValidation>
    <dataValidation type="whole" operator="lessThanOrEqual" allowBlank="1" showInputMessage="1" showErrorMessage="1" errorTitle="Ошибка ввода" error="Значение не может быть больше 105 !" sqref="M106" xr:uid="{20667545-449E-44B1-8C8C-E8786F97DDDD}">
      <formula1>105</formula1>
    </dataValidation>
    <dataValidation type="whole" operator="lessThanOrEqual" allowBlank="1" showInputMessage="1" showErrorMessage="1" errorTitle="Ошибка ввода" error="Значение не может быть больше 432 !" sqref="M111" xr:uid="{3188D1F1-F55A-430F-8ECA-D52C1A63FC23}">
      <formula1>432</formula1>
    </dataValidation>
    <dataValidation type="whole" operator="lessThanOrEqual" allowBlank="1" showInputMessage="1" showErrorMessage="1" errorTitle="Ошибка ввода" error="Значение не может быть больше 341 !" sqref="M112" xr:uid="{98C11A9F-F73D-4C23-8680-AD2A2416B331}">
      <formula1>341</formula1>
    </dataValidation>
    <dataValidation type="whole" operator="lessThanOrEqual" allowBlank="1" showInputMessage="1" showErrorMessage="1" errorTitle="Ошибка ввода" error="Значение не может быть больше 283 !" sqref="M114" xr:uid="{752728A7-4E3D-4888-B39D-DBD836E23A6E}">
      <formula1>283</formula1>
    </dataValidation>
    <dataValidation type="whole" operator="lessThanOrEqual" allowBlank="1" showInputMessage="1" showErrorMessage="1" errorTitle="Ошибка ввода" error="Значение не может быть больше 85 !" sqref="M119 M180" xr:uid="{CC69731A-D489-410E-80B3-084E58741D89}">
      <formula1>85</formula1>
    </dataValidation>
    <dataValidation type="whole" operator="lessThanOrEqual" allowBlank="1" showInputMessage="1" showErrorMessage="1" errorTitle="Ошибка ввода" error="Значение не может быть больше 175 !" sqref="M120" xr:uid="{EAB65F78-B1F0-48F8-A684-B10A3D73F041}">
      <formula1>175</formula1>
    </dataValidation>
    <dataValidation type="whole" operator="lessThanOrEqual" allowBlank="1" showInputMessage="1" showErrorMessage="1" errorTitle="Ошибка ввода" error="Значение не может быть больше 359 !" sqref="M122" xr:uid="{F3F08883-91E3-4A20-B58A-C0BB7F46AC15}">
      <formula1>359</formula1>
    </dataValidation>
    <dataValidation type="whole" operator="lessThanOrEqual" allowBlank="1" showInputMessage="1" showErrorMessage="1" errorTitle="Ошибка ввода" error="Значение не может быть больше 81 !" sqref="M123" xr:uid="{6173982C-4C85-4BFF-B4CB-6D3D03CF98E6}">
      <formula1>81</formula1>
    </dataValidation>
    <dataValidation type="whole" operator="lessThanOrEqual" allowBlank="1" showInputMessage="1" showErrorMessage="1" errorTitle="Ошибка ввода" error="Значение не может быть больше 237 !" sqref="M128" xr:uid="{6758E701-0FD0-4F8E-B0CD-A002F7937535}">
      <formula1>237</formula1>
    </dataValidation>
    <dataValidation type="whole" operator="lessThanOrEqual" allowBlank="1" showInputMessage="1" showErrorMessage="1" errorTitle="Ошибка ввода" error="Значение не может быть больше 44 !" sqref="M132" xr:uid="{AB14ED67-3B4C-4740-92A2-81C41EED4813}">
      <formula1>44</formula1>
    </dataValidation>
    <dataValidation type="whole" operator="lessThanOrEqual" allowBlank="1" showInputMessage="1" showErrorMessage="1" errorTitle="Ошибка ввода" error="Значение не может быть больше 69 !" sqref="M136" xr:uid="{AF0CD44F-722B-4DC7-B934-2161AF954D60}">
      <formula1>69</formula1>
    </dataValidation>
    <dataValidation type="whole" operator="lessThanOrEqual" allowBlank="1" showInputMessage="1" showErrorMessage="1" errorTitle="Ошибка ввода" error="Значение не может быть больше 225 !" sqref="M137" xr:uid="{38B1E170-4AB1-417B-BB12-6C8D58E128C3}">
      <formula1>225</formula1>
    </dataValidation>
    <dataValidation type="whole" operator="lessThanOrEqual" allowBlank="1" showInputMessage="1" showErrorMessage="1" errorTitle="Ошибка ввода" error="Значение не может быть больше 42 !" sqref="M141 M177" xr:uid="{9E912788-5E26-4A4D-A13B-600FB8196C3A}">
      <formula1>42</formula1>
    </dataValidation>
    <dataValidation type="whole" operator="lessThanOrEqual" allowBlank="1" showInputMessage="1" showErrorMessage="1" errorTitle="Ошибка ввода" error="Значение не может быть больше 121 !" sqref="M142 M173" xr:uid="{F94FA783-D607-4A85-91A8-7DE9213D37D1}">
      <formula1>121</formula1>
    </dataValidation>
    <dataValidation type="whole" operator="lessThanOrEqual" allowBlank="1" showInputMessage="1" showErrorMessage="1" errorTitle="Ошибка ввода" error="Значение не может быть больше 206 !" sqref="M144" xr:uid="{E3365958-0C95-4EBF-A09D-C885321C788E}">
      <formula1>206</formula1>
    </dataValidation>
    <dataValidation type="whole" operator="lessThanOrEqual" allowBlank="1" showInputMessage="1" showErrorMessage="1" errorTitle="Ошибка ввода" error="Значение не может быть больше 120 !" sqref="M145 M277" xr:uid="{A6A7EE1C-01BA-4BF3-9817-338B7F5EBB48}">
      <formula1>120</formula1>
    </dataValidation>
    <dataValidation type="whole" operator="lessThanOrEqual" allowBlank="1" showInputMessage="1" showErrorMessage="1" errorTitle="Ошибка ввода" error="Значение не может быть больше 360 !" sqref="M146" xr:uid="{9339D352-B733-4DCB-AA89-41F36F52A1C0}">
      <formula1>360</formula1>
    </dataValidation>
    <dataValidation type="whole" operator="lessThanOrEqual" allowBlank="1" showInputMessage="1" showErrorMessage="1" errorTitle="Ошибка ввода" error="Значение не может быть больше 592 !" sqref="M150" xr:uid="{820143CB-A109-456E-9DA6-EF131F5A0728}">
      <formula1>592</formula1>
    </dataValidation>
    <dataValidation type="whole" operator="lessThanOrEqual" allowBlank="1" showInputMessage="1" showErrorMessage="1" errorTitle="Ошибка ввода" error="Значение не может быть больше 323 !" sqref="M154" xr:uid="{A9539832-9FA8-402B-AFDA-DDBD9CB9E18D}">
      <formula1>323</formula1>
    </dataValidation>
    <dataValidation type="whole" operator="lessThanOrEqual" allowBlank="1" showInputMessage="1" showErrorMessage="1" errorTitle="Ошибка ввода" error="Значение не может быть больше 195 !" sqref="M158" xr:uid="{197C9088-BF57-44C9-9161-71A30DE872B0}">
      <formula1>195</formula1>
    </dataValidation>
    <dataValidation type="whole" operator="lessThanOrEqual" allowBlank="1" showInputMessage="1" showErrorMessage="1" errorTitle="Ошибка ввода" error="Значение не может быть больше 346 !" sqref="M159" xr:uid="{10CCF15A-617E-4FFA-9D0E-A0297E3CD464}">
      <formula1>346</formula1>
    </dataValidation>
    <dataValidation type="whole" operator="lessThanOrEqual" allowBlank="1" showInputMessage="1" showErrorMessage="1" errorTitle="Ошибка ввода" error="Значение не может быть больше 114 !" sqref="M160" xr:uid="{4238B165-132B-44A0-8BA2-9AC8CFC7CAE6}">
      <formula1>114</formula1>
    </dataValidation>
    <dataValidation type="whole" operator="lessThanOrEqual" allowBlank="1" showInputMessage="1" showErrorMessage="1" errorTitle="Ошибка ввода" error="Значение не может быть больше 344 !" sqref="M161" xr:uid="{FBC2A55D-3385-4379-83E8-181498B6E8A4}">
      <formula1>344</formula1>
    </dataValidation>
    <dataValidation type="whole" operator="lessThanOrEqual" allowBlank="1" showInputMessage="1" showErrorMessage="1" errorTitle="Ошибка ввода" error="Значение не может быть больше 243 !" sqref="M163" xr:uid="{779A136C-D2AD-4D30-9ED0-9340970C98A9}">
      <formula1>243</formula1>
    </dataValidation>
    <dataValidation type="whole" operator="lessThanOrEqual" allowBlank="1" showInputMessage="1" showErrorMessage="1" errorTitle="Ошибка ввода" error="Значение не может быть больше 38 !" sqref="M164" xr:uid="{FBA3F99D-C469-4508-B509-77A7F564AB4D}">
      <formula1>38</formula1>
    </dataValidation>
    <dataValidation type="whole" operator="lessThanOrEqual" allowBlank="1" showInputMessage="1" showErrorMessage="1" errorTitle="Ошибка ввода" error="Значение не может быть больше 88 !" sqref="M165 M214" xr:uid="{72CE28A3-817F-4470-8848-863444DA2A6D}">
      <formula1>88</formula1>
    </dataValidation>
    <dataValidation type="whole" operator="lessThanOrEqual" allowBlank="1" showInputMessage="1" showErrorMessage="1" errorTitle="Ошибка ввода" error="Значение не может быть больше 154 !" sqref="M166" xr:uid="{40F1087D-1729-4C9A-A1B7-EA46618FC1D7}">
      <formula1>154</formula1>
    </dataValidation>
    <dataValidation type="whole" operator="lessThanOrEqual" allowBlank="1" showInputMessage="1" showErrorMessage="1" errorTitle="Ошибка ввода" error="Значение не может быть больше 163 !" sqref="M167" xr:uid="{6434F9E7-A3DA-4482-A4C8-B15450FB3086}">
      <formula1>163</formula1>
    </dataValidation>
    <dataValidation type="whole" operator="lessThanOrEqual" allowBlank="1" showInputMessage="1" showErrorMessage="1" errorTitle="Ошибка ввода" error="Значение не может быть больше 222 !" sqref="M169" xr:uid="{341C61C3-A3CE-4131-B3CB-D840686EEA4E}">
      <formula1>222</formula1>
    </dataValidation>
    <dataValidation type="whole" operator="lessThanOrEqual" allowBlank="1" showInputMessage="1" showErrorMessage="1" errorTitle="Ошибка ввода" error="Значение не может быть больше 396 !" sqref="M170" xr:uid="{7F652079-4ED3-438E-8B54-A9CFE9D26A45}">
      <formula1>396</formula1>
    </dataValidation>
    <dataValidation type="whole" operator="lessThanOrEqual" allowBlank="1" showInputMessage="1" showErrorMessage="1" errorTitle="Ошибка ввода" error="Значение не может быть больше 203 !" sqref="M171" xr:uid="{AC60587D-E3C7-46A7-A84A-1081E1EB0FF8}">
      <formula1>203</formula1>
    </dataValidation>
    <dataValidation type="whole" operator="lessThanOrEqual" allowBlank="1" showInputMessage="1" showErrorMessage="1" errorTitle="Ошибка ввода" error="Значение не может быть больше 134 !" sqref="M172 M268" xr:uid="{8EDF84CF-0224-4B0B-B007-3794167E156B}">
      <formula1>134</formula1>
    </dataValidation>
    <dataValidation type="whole" operator="lessThanOrEqual" allowBlank="1" showInputMessage="1" showErrorMessage="1" errorTitle="Ошибка ввода" error="Значение не может быть больше 239 !" sqref="M178 M263" xr:uid="{47BB6AAA-7A8A-4401-BE5D-1AAF6396F791}">
      <formula1>239</formula1>
    </dataValidation>
    <dataValidation type="whole" operator="lessThanOrEqual" allowBlank="1" showInputMessage="1" showErrorMessage="1" errorTitle="Ошибка ввода" error="Значение не может быть больше 482 !" sqref="M179" xr:uid="{1FA1FC04-22EC-43E0-943E-C3D14F3BECA9}">
      <formula1>482</formula1>
    </dataValidation>
    <dataValidation type="whole" operator="lessThanOrEqual" allowBlank="1" showInputMessage="1" showErrorMessage="1" errorTitle="Ошибка ввода" error="Значение не может быть больше 226 !" sqref="M181" xr:uid="{81F27CE6-849B-4923-8172-D39B4858C831}">
      <formula1>226</formula1>
    </dataValidation>
    <dataValidation type="whole" operator="lessThanOrEqual" allowBlank="1" showInputMessage="1" showErrorMessage="1" errorTitle="Ошибка ввода" error="Значение не может быть больше 303 !" sqref="M183" xr:uid="{6690CF9D-7775-4095-B414-6B8D9EA1B60A}">
      <formula1>303</formula1>
    </dataValidation>
    <dataValidation type="whole" operator="lessThanOrEqual" allowBlank="1" showInputMessage="1" showErrorMessage="1" errorTitle="Ошибка ввода" error="Значение не может быть больше 90 !" sqref="M184" xr:uid="{4D697AFF-CB73-4B71-80E4-128BA95ECFA8}">
      <formula1>90</formula1>
    </dataValidation>
    <dataValidation type="whole" operator="lessThanOrEqual" allowBlank="1" showInputMessage="1" showErrorMessage="1" errorTitle="Ошибка ввода" error="Значение не может быть больше 40 !" sqref="M185" xr:uid="{8AD5A9A2-4034-4F46-9D05-526461488EAE}">
      <formula1>40</formula1>
    </dataValidation>
    <dataValidation type="whole" operator="lessThanOrEqual" allowBlank="1" showInputMessage="1" showErrorMessage="1" errorTitle="Ошибка ввода" error="Значение не может быть больше 25 !" sqref="M189" xr:uid="{D6BD50C9-C72C-4E84-8EE4-11EA4BA7AA27}">
      <formula1>25</formula1>
    </dataValidation>
    <dataValidation type="whole" operator="lessThanOrEqual" allowBlank="1" showInputMessage="1" showErrorMessage="1" errorTitle="Ошибка ввода" error="Значение не может быть больше 53 !" sqref="M198" xr:uid="{30C1BB3F-E965-45FC-B496-AB01A1DB95D0}">
      <formula1>53</formula1>
    </dataValidation>
    <dataValidation type="whole" operator="lessThanOrEqual" allowBlank="1" showInputMessage="1" showErrorMessage="1" errorTitle="Ошибка ввода" error="Значение не может быть больше 690 !" sqref="M202" xr:uid="{EC529C77-BA6F-4009-8A67-F882C5CF9DBF}">
      <formula1>690</formula1>
    </dataValidation>
    <dataValidation type="whole" operator="lessThanOrEqual" allowBlank="1" showInputMessage="1" showErrorMessage="1" errorTitle="Ошибка ввода" error="Значение не может быть больше 313 !" sqref="M203" xr:uid="{698DB9A6-9100-4EC1-9BAB-D3CAC2027EAB}">
      <formula1>313</formula1>
    </dataValidation>
    <dataValidation type="whole" operator="lessThanOrEqual" allowBlank="1" showInputMessage="1" showErrorMessage="1" errorTitle="Ошибка ввода" error="Значение не может быть больше 304 !" sqref="M204" xr:uid="{FA2A3685-7B30-4517-85A6-4D1A8F119384}">
      <formula1>304</formula1>
    </dataValidation>
    <dataValidation type="whole" operator="lessThanOrEqual" allowBlank="1" showInputMessage="1" showErrorMessage="1" errorTitle="Ошибка ввода" error="Значение не может быть больше 374 !" sqref="M205" xr:uid="{A5E3C5C2-091E-4248-91A9-4D9A745A9C86}">
      <formula1>374</formula1>
    </dataValidation>
    <dataValidation type="whole" operator="lessThanOrEqual" allowBlank="1" showInputMessage="1" showErrorMessage="1" errorTitle="Ошибка ввода" error="Значение не может быть больше 95 !" sqref="M206" xr:uid="{F091AABD-03F1-41FF-9338-6332D3809DE1}">
      <formula1>95</formula1>
    </dataValidation>
    <dataValidation type="whole" operator="lessThanOrEqual" allowBlank="1" showInputMessage="1" showErrorMessage="1" errorTitle="Ошибка ввода" error="Значение не может быть больше 220 !" sqref="M208" xr:uid="{360C4529-05AE-40ED-8EAE-8DC048372DCC}">
      <formula1>220</formula1>
    </dataValidation>
    <dataValidation type="whole" operator="lessThanOrEqual" allowBlank="1" showInputMessage="1" showErrorMessage="1" errorTitle="Ошибка ввода" error="Значение не может быть больше 208 !" sqref="M209" xr:uid="{348D646A-D53E-4F6C-AEE5-EE4C38230B17}">
      <formula1>208</formula1>
    </dataValidation>
    <dataValidation type="whole" operator="lessThanOrEqual" allowBlank="1" showInputMessage="1" showErrorMessage="1" errorTitle="Ошибка ввода" error="Значение не может быть больше 500 !" sqref="M210" xr:uid="{C8A0DEF8-ED20-44EE-B555-AA54A282E1D5}">
      <formula1>500</formula1>
    </dataValidation>
    <dataValidation type="whole" operator="lessThanOrEqual" allowBlank="1" showInputMessage="1" showErrorMessage="1" errorTitle="Ошибка ввода" error="Значение не может быть больше 335 !" sqref="M213 M241" xr:uid="{E80BA1BC-6ECB-4FF4-AA01-77D44E8B0748}">
      <formula1>335</formula1>
    </dataValidation>
    <dataValidation type="whole" operator="lessThanOrEqual" allowBlank="1" showInputMessage="1" showErrorMessage="1" errorTitle="Ошибка ввода" error="Значение не может быть больше 1053 !" sqref="M215" xr:uid="{B8B72A2B-EBE4-4B14-BD39-D3CB4150EA6E}">
      <formula1>1053</formula1>
    </dataValidation>
    <dataValidation type="whole" operator="lessThanOrEqual" allowBlank="1" showInputMessage="1" showErrorMessage="1" errorTitle="Ошибка ввода" error="Значение не может быть больше 685 !" sqref="M216" xr:uid="{86A6D128-51D2-42E4-A5F8-BAC5B1ACB8B5}">
      <formula1>685</formula1>
    </dataValidation>
    <dataValidation type="whole" operator="lessThanOrEqual" allowBlank="1" showInputMessage="1" showErrorMessage="1" errorTitle="Ошибка ввода" error="Значение не может быть больше 32 !" sqref="M220" xr:uid="{A76FDF3F-E7DE-4B8D-9452-0ED0A797F058}">
      <formula1>32</formula1>
    </dataValidation>
    <dataValidation type="whole" operator="lessThanOrEqual" allowBlank="1" showInputMessage="1" showErrorMessage="1" errorTitle="Ошибка ввода" error="Значение не может быть больше 150 !" sqref="M221 M265" xr:uid="{A86E51D6-E730-49C4-8698-8EBAB4BCD248}">
      <formula1>150</formula1>
    </dataValidation>
    <dataValidation type="whole" operator="lessThanOrEqual" allowBlank="1" showInputMessage="1" showErrorMessage="1" errorTitle="Ошибка ввода" error="Значение не может быть больше 89 !" sqref="M222" xr:uid="{C5616AF7-7447-4408-B4B3-3066D2F0B6ED}">
      <formula1>89</formula1>
    </dataValidation>
    <dataValidation type="whole" operator="lessThanOrEqual" allowBlank="1" showInputMessage="1" showErrorMessage="1" errorTitle="Ошибка ввода" error="Значение не может быть больше 91 !" sqref="M227" xr:uid="{2081B2CA-1BF2-40E3-9F01-536AABDFFB86}">
      <formula1>91</formula1>
    </dataValidation>
    <dataValidation type="whole" operator="lessThanOrEqual" allowBlank="1" showInputMessage="1" showErrorMessage="1" errorTitle="Ошибка ввода" error="Значение не может быть больше 256 !" sqref="M231" xr:uid="{85E57F60-89E0-4FB2-B5CC-1DB84E64550E}">
      <formula1>256</formula1>
    </dataValidation>
    <dataValidation type="whole" operator="lessThanOrEqual" allowBlank="1" showInputMessage="1" showErrorMessage="1" errorTitle="Ошибка ввода" error="Значение не может быть больше 144 !" sqref="M235" xr:uid="{0291B68E-CFBA-496F-B8FC-B91C3FC56B40}">
      <formula1>144</formula1>
    </dataValidation>
    <dataValidation type="whole" operator="lessThanOrEqual" allowBlank="1" showInputMessage="1" showErrorMessage="1" errorTitle="Ошибка ввода" error="Значение не может быть больше 109 !" sqref="M236" xr:uid="{13FE0068-222B-450A-8354-35D146304FA0}">
      <formula1>109</formula1>
    </dataValidation>
    <dataValidation type="whole" operator="lessThanOrEqual" allowBlank="1" showInputMessage="1" showErrorMessage="1" errorTitle="Ошибка ввода" error="Значение не может быть больше 160 !" sqref="M240" xr:uid="{84178FB0-0FA1-4C3B-B3F0-A1F76D2E7FAD}">
      <formula1>160</formula1>
    </dataValidation>
    <dataValidation type="whole" operator="lessThanOrEqual" allowBlank="1" showInputMessage="1" showErrorMessage="1" errorTitle="Ошибка ввода" error="Значение не может быть больше 241 !" sqref="M243" xr:uid="{49DFF0A4-4760-45BE-8432-F67BEB7DF0E4}">
      <formula1>241</formula1>
    </dataValidation>
    <dataValidation type="whole" operator="lessThanOrEqual" allowBlank="1" showInputMessage="1" showErrorMessage="1" errorTitle="Ошибка ввода" error="Значение не может быть больше 350 !" sqref="M244" xr:uid="{243A4C87-0DA3-46E4-9567-E933BFED63FA}">
      <formula1>350</formula1>
    </dataValidation>
    <dataValidation type="whole" operator="lessThanOrEqual" allowBlank="1" showInputMessage="1" showErrorMessage="1" errorTitle="Ошибка ввода" error="Значение не может быть больше 700 !" sqref="M245" xr:uid="{C0DB7584-4A2B-4434-81C1-66F41AC6FC12}">
      <formula1>700</formula1>
    </dataValidation>
    <dataValidation type="whole" operator="lessThanOrEqual" allowBlank="1" showInputMessage="1" showErrorMessage="1" errorTitle="Ошибка ввода" error="Значение не может быть больше 70 !" sqref="M246" xr:uid="{B55CF0DB-5B62-453F-8911-CD35BA906AFA}">
      <formula1>70</formula1>
    </dataValidation>
    <dataValidation type="whole" operator="lessThanOrEqual" allowBlank="1" showInputMessage="1" showErrorMessage="1" errorTitle="Ошибка ввода" error="Значение не может быть больше 658 !" sqref="M247" xr:uid="{6B17D0AA-6696-4FD4-8DF6-EF2F393B2422}">
      <formula1>658</formula1>
    </dataValidation>
    <dataValidation type="whole" operator="lessThanOrEqual" allowBlank="1" showInputMessage="1" showErrorMessage="1" errorTitle="Ошибка ввода" error="Значение не может быть больше 48 !" sqref="M248" xr:uid="{225E7AF4-5301-48FB-8B32-907396EAB6E9}">
      <formula1>48</formula1>
    </dataValidation>
    <dataValidation type="whole" operator="lessThanOrEqual" allowBlank="1" showInputMessage="1" showErrorMessage="1" errorTitle="Ошибка ввода" error="Значение не может быть больше 495 !" sqref="M250" xr:uid="{B620A889-C43E-4C2E-9A86-99519B49000E}">
      <formula1>495</formula1>
    </dataValidation>
    <dataValidation type="whole" operator="lessThanOrEqual" allowBlank="1" showInputMessage="1" showErrorMessage="1" errorTitle="Ошибка ввода" error="Значение не может быть больше 58 !" sqref="M251" xr:uid="{D01C4197-13D6-4250-B807-CF2B5A8CCC73}">
      <formula1>58</formula1>
    </dataValidation>
    <dataValidation type="whole" operator="lessThanOrEqual" allowBlank="1" showInputMessage="1" showErrorMessage="1" errorTitle="Ошибка ввода" error="Значение не может быть больше 66 !" sqref="M255" xr:uid="{8ED86508-AB5B-483A-ADBB-DB2D836B977A}">
      <formula1>66</formula1>
    </dataValidation>
    <dataValidation type="whole" operator="lessThanOrEqual" allowBlank="1" showInputMessage="1" showErrorMessage="1" errorTitle="Ошибка ввода" error="Значение не может быть больше 212 !" sqref="M258" xr:uid="{7C537BD7-3B17-4454-B882-7F1352798C51}">
      <formula1>212</formula1>
    </dataValidation>
    <dataValidation type="whole" operator="lessThanOrEqual" allowBlank="1" showInputMessage="1" showErrorMessage="1" errorTitle="Ошибка ввода" error="Значение не может быть больше 65 !" sqref="M259" xr:uid="{1B0D42D8-09B8-45CB-ACF7-BAFA18B7DFAA}">
      <formula1>65</formula1>
    </dataValidation>
    <dataValidation type="whole" operator="lessThanOrEqual" allowBlank="1" showInputMessage="1" showErrorMessage="1" errorTitle="Ошибка ввода" error="Значение не может быть больше 324 !" sqref="M261" xr:uid="{82C1F2D7-339D-4358-A6E0-F0F6851CDABD}">
      <formula1>324</formula1>
    </dataValidation>
    <dataValidation type="whole" operator="lessThanOrEqual" allowBlank="1" showInputMessage="1" showErrorMessage="1" errorTitle="Ошибка ввода" error="Значение не может быть больше 413 !" sqref="M262" xr:uid="{54E1C61F-42FF-41DC-AF58-84D0544EE6F9}">
      <formula1>413</formula1>
    </dataValidation>
    <dataValidation type="whole" operator="lessThanOrEqual" allowBlank="1" showInputMessage="1" showErrorMessage="1" errorTitle="Ошибка ввода" error="Значение не может быть больше 470 !" sqref="M264" xr:uid="{BF62456E-E34A-4F87-BC85-86B53E73E155}">
      <formula1>470</formula1>
    </dataValidation>
    <dataValidation type="whole" operator="lessThanOrEqual" allowBlank="1" showInputMessage="1" showErrorMessage="1" errorTitle="Ошибка ввода" error="Значение не может быть больше 87 !" sqref="M269" xr:uid="{ABB60C7B-6969-48A9-A918-524F8BE909C3}">
      <formula1>87</formula1>
    </dataValidation>
    <dataValidation type="whole" operator="lessThanOrEqual" allowBlank="1" showInputMessage="1" showErrorMessage="1" errorTitle="Ошибка ввода" error="Значение не может быть больше 59 !" sqref="M270" xr:uid="{3B268A99-0495-4771-8E3D-FA113858EE4C}">
      <formula1>59</formula1>
    </dataValidation>
    <dataValidation type="whole" operator="lessThanOrEqual" allowBlank="1" showInputMessage="1" showErrorMessage="1" errorTitle="Ошибка ввода" error="Значение не может быть больше 389 !" sqref="M271" xr:uid="{51AAE3D6-BB5B-4363-A386-82D91B431C65}">
      <formula1>389</formula1>
    </dataValidation>
    <dataValidation type="whole" operator="lessThanOrEqual" allowBlank="1" showInputMessage="1" showErrorMessage="1" errorTitle="Ошибка ввода" error="Значение не может быть больше 337 !" sqref="M272" xr:uid="{03E824EC-C9DC-437A-A0DF-865192B206AE}">
      <formula1>337</formula1>
    </dataValidation>
    <dataValidation type="whole" operator="lessThanOrEqual" allowBlank="1" showInputMessage="1" showErrorMessage="1" errorTitle="Ошибка ввода" error="Значение не может быть больше 185 !" sqref="M273" xr:uid="{F1A20A21-E80E-4949-83BA-7C54C0157E99}">
      <formula1>185</formula1>
    </dataValidation>
    <dataValidation type="whole" operator="lessThanOrEqual" allowBlank="1" showInputMessage="1" showErrorMessage="1" errorTitle="Ошибка ввода" error="Значение не может быть больше 174 !" sqref="M274" xr:uid="{C05CFC96-C7FF-46BF-ADB0-EAA00A6F132A}">
      <formula1>174</formula1>
    </dataValidation>
  </dataValidations>
  <pageMargins left="0.31" right="0.31" top="0.39" bottom="0.31" header="0" footer="0"/>
  <pageSetup paperSize="9" firstPageNumber="0" orientation="landscape" useFirstPageNumber="1" errors="blank" horizontalDpi="300" verticalDpi="300" r:id="rId1"/>
  <headerFooter alignWithMargins="0"/>
  <rowBreaks count="6" manualBreakCount="6">
    <brk id="39" max="16383" man="1"/>
    <brk id="85" max="16383" man="1"/>
    <brk id="126" max="16383" man="1"/>
    <brk id="167" max="16383" man="1"/>
    <brk id="210" max="16383" man="1"/>
    <brk id="2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9C8B-C560-4B11-97A1-A2A28DD479AE}">
  <dimension ref="A2:B112"/>
  <sheetViews>
    <sheetView tabSelected="1" workbookViewId="0">
      <selection activeCell="F14" sqref="F14"/>
    </sheetView>
  </sheetViews>
  <sheetFormatPr defaultRowHeight="15.75" x14ac:dyDescent="0.25"/>
  <cols>
    <col min="1" max="1" width="101.5546875" style="22" customWidth="1"/>
    <col min="2" max="256" width="8.88671875" style="23"/>
    <col min="257" max="257" width="101.5546875" style="23" customWidth="1"/>
    <col min="258" max="512" width="8.88671875" style="23"/>
    <col min="513" max="513" width="101.5546875" style="23" customWidth="1"/>
    <col min="514" max="768" width="8.88671875" style="23"/>
    <col min="769" max="769" width="101.5546875" style="23" customWidth="1"/>
    <col min="770" max="1024" width="8.88671875" style="23"/>
    <col min="1025" max="1025" width="101.5546875" style="23" customWidth="1"/>
    <col min="1026" max="1280" width="8.88671875" style="23"/>
    <col min="1281" max="1281" width="101.5546875" style="23" customWidth="1"/>
    <col min="1282" max="1536" width="8.88671875" style="23"/>
    <col min="1537" max="1537" width="101.5546875" style="23" customWidth="1"/>
    <col min="1538" max="1792" width="8.88671875" style="23"/>
    <col min="1793" max="1793" width="101.5546875" style="23" customWidth="1"/>
    <col min="1794" max="2048" width="8.88671875" style="23"/>
    <col min="2049" max="2049" width="101.5546875" style="23" customWidth="1"/>
    <col min="2050" max="2304" width="8.88671875" style="23"/>
    <col min="2305" max="2305" width="101.5546875" style="23" customWidth="1"/>
    <col min="2306" max="2560" width="8.88671875" style="23"/>
    <col min="2561" max="2561" width="101.5546875" style="23" customWidth="1"/>
    <col min="2562" max="2816" width="8.88671875" style="23"/>
    <col min="2817" max="2817" width="101.5546875" style="23" customWidth="1"/>
    <col min="2818" max="3072" width="8.88671875" style="23"/>
    <col min="3073" max="3073" width="101.5546875" style="23" customWidth="1"/>
    <col min="3074" max="3328" width="8.88671875" style="23"/>
    <col min="3329" max="3329" width="101.5546875" style="23" customWidth="1"/>
    <col min="3330" max="3584" width="8.88671875" style="23"/>
    <col min="3585" max="3585" width="101.5546875" style="23" customWidth="1"/>
    <col min="3586" max="3840" width="8.88671875" style="23"/>
    <col min="3841" max="3841" width="101.5546875" style="23" customWidth="1"/>
    <col min="3842" max="4096" width="8.88671875" style="23"/>
    <col min="4097" max="4097" width="101.5546875" style="23" customWidth="1"/>
    <col min="4098" max="4352" width="8.88671875" style="23"/>
    <col min="4353" max="4353" width="101.5546875" style="23" customWidth="1"/>
    <col min="4354" max="4608" width="8.88671875" style="23"/>
    <col min="4609" max="4609" width="101.5546875" style="23" customWidth="1"/>
    <col min="4610" max="4864" width="8.88671875" style="23"/>
    <col min="4865" max="4865" width="101.5546875" style="23" customWidth="1"/>
    <col min="4866" max="5120" width="8.88671875" style="23"/>
    <col min="5121" max="5121" width="101.5546875" style="23" customWidth="1"/>
    <col min="5122" max="5376" width="8.88671875" style="23"/>
    <col min="5377" max="5377" width="101.5546875" style="23" customWidth="1"/>
    <col min="5378" max="5632" width="8.88671875" style="23"/>
    <col min="5633" max="5633" width="101.5546875" style="23" customWidth="1"/>
    <col min="5634" max="5888" width="8.88671875" style="23"/>
    <col min="5889" max="5889" width="101.5546875" style="23" customWidth="1"/>
    <col min="5890" max="6144" width="8.88671875" style="23"/>
    <col min="6145" max="6145" width="101.5546875" style="23" customWidth="1"/>
    <col min="6146" max="6400" width="8.88671875" style="23"/>
    <col min="6401" max="6401" width="101.5546875" style="23" customWidth="1"/>
    <col min="6402" max="6656" width="8.88671875" style="23"/>
    <col min="6657" max="6657" width="101.5546875" style="23" customWidth="1"/>
    <col min="6658" max="6912" width="8.88671875" style="23"/>
    <col min="6913" max="6913" width="101.5546875" style="23" customWidth="1"/>
    <col min="6914" max="7168" width="8.88671875" style="23"/>
    <col min="7169" max="7169" width="101.5546875" style="23" customWidth="1"/>
    <col min="7170" max="7424" width="8.88671875" style="23"/>
    <col min="7425" max="7425" width="101.5546875" style="23" customWidth="1"/>
    <col min="7426" max="7680" width="8.88671875" style="23"/>
    <col min="7681" max="7681" width="101.5546875" style="23" customWidth="1"/>
    <col min="7682" max="7936" width="8.88671875" style="23"/>
    <col min="7937" max="7937" width="101.5546875" style="23" customWidth="1"/>
    <col min="7938" max="8192" width="8.88671875" style="23"/>
    <col min="8193" max="8193" width="101.5546875" style="23" customWidth="1"/>
    <col min="8194" max="8448" width="8.88671875" style="23"/>
    <col min="8449" max="8449" width="101.5546875" style="23" customWidth="1"/>
    <col min="8450" max="8704" width="8.88671875" style="23"/>
    <col min="8705" max="8705" width="101.5546875" style="23" customWidth="1"/>
    <col min="8706" max="8960" width="8.88671875" style="23"/>
    <col min="8961" max="8961" width="101.5546875" style="23" customWidth="1"/>
    <col min="8962" max="9216" width="8.88671875" style="23"/>
    <col min="9217" max="9217" width="101.5546875" style="23" customWidth="1"/>
    <col min="9218" max="9472" width="8.88671875" style="23"/>
    <col min="9473" max="9473" width="101.5546875" style="23" customWidth="1"/>
    <col min="9474" max="9728" width="8.88671875" style="23"/>
    <col min="9729" max="9729" width="101.5546875" style="23" customWidth="1"/>
    <col min="9730" max="9984" width="8.88671875" style="23"/>
    <col min="9985" max="9985" width="101.5546875" style="23" customWidth="1"/>
    <col min="9986" max="10240" width="8.88671875" style="23"/>
    <col min="10241" max="10241" width="101.5546875" style="23" customWidth="1"/>
    <col min="10242" max="10496" width="8.88671875" style="23"/>
    <col min="10497" max="10497" width="101.5546875" style="23" customWidth="1"/>
    <col min="10498" max="10752" width="8.88671875" style="23"/>
    <col min="10753" max="10753" width="101.5546875" style="23" customWidth="1"/>
    <col min="10754" max="11008" width="8.88671875" style="23"/>
    <col min="11009" max="11009" width="101.5546875" style="23" customWidth="1"/>
    <col min="11010" max="11264" width="8.88671875" style="23"/>
    <col min="11265" max="11265" width="101.5546875" style="23" customWidth="1"/>
    <col min="11266" max="11520" width="8.88671875" style="23"/>
    <col min="11521" max="11521" width="101.5546875" style="23" customWidth="1"/>
    <col min="11522" max="11776" width="8.88671875" style="23"/>
    <col min="11777" max="11777" width="101.5546875" style="23" customWidth="1"/>
    <col min="11778" max="12032" width="8.88671875" style="23"/>
    <col min="12033" max="12033" width="101.5546875" style="23" customWidth="1"/>
    <col min="12034" max="12288" width="8.88671875" style="23"/>
    <col min="12289" max="12289" width="101.5546875" style="23" customWidth="1"/>
    <col min="12290" max="12544" width="8.88671875" style="23"/>
    <col min="12545" max="12545" width="101.5546875" style="23" customWidth="1"/>
    <col min="12546" max="12800" width="8.88671875" style="23"/>
    <col min="12801" max="12801" width="101.5546875" style="23" customWidth="1"/>
    <col min="12802" max="13056" width="8.88671875" style="23"/>
    <col min="13057" max="13057" width="101.5546875" style="23" customWidth="1"/>
    <col min="13058" max="13312" width="8.88671875" style="23"/>
    <col min="13313" max="13313" width="101.5546875" style="23" customWidth="1"/>
    <col min="13314" max="13568" width="8.88671875" style="23"/>
    <col min="13569" max="13569" width="101.5546875" style="23" customWidth="1"/>
    <col min="13570" max="13824" width="8.88671875" style="23"/>
    <col min="13825" max="13825" width="101.5546875" style="23" customWidth="1"/>
    <col min="13826" max="14080" width="8.88671875" style="23"/>
    <col min="14081" max="14081" width="101.5546875" style="23" customWidth="1"/>
    <col min="14082" max="14336" width="8.88671875" style="23"/>
    <col min="14337" max="14337" width="101.5546875" style="23" customWidth="1"/>
    <col min="14338" max="14592" width="8.88671875" style="23"/>
    <col min="14593" max="14593" width="101.5546875" style="23" customWidth="1"/>
    <col min="14594" max="14848" width="8.88671875" style="23"/>
    <col min="14849" max="14849" width="101.5546875" style="23" customWidth="1"/>
    <col min="14850" max="15104" width="8.88671875" style="23"/>
    <col min="15105" max="15105" width="101.5546875" style="23" customWidth="1"/>
    <col min="15106" max="15360" width="8.88671875" style="23"/>
    <col min="15361" max="15361" width="101.5546875" style="23" customWidth="1"/>
    <col min="15362" max="15616" width="8.88671875" style="23"/>
    <col min="15617" max="15617" width="101.5546875" style="23" customWidth="1"/>
    <col min="15618" max="15872" width="8.88671875" style="23"/>
    <col min="15873" max="15873" width="101.5546875" style="23" customWidth="1"/>
    <col min="15874" max="16128" width="8.88671875" style="23"/>
    <col min="16129" max="16129" width="101.5546875" style="23" customWidth="1"/>
    <col min="16130" max="16384" width="8.88671875" style="23"/>
  </cols>
  <sheetData>
    <row r="2" spans="1:2" ht="23.25" x14ac:dyDescent="0.35">
      <c r="A2" s="21" t="s">
        <v>1877</v>
      </c>
      <c r="B2" s="22"/>
    </row>
    <row r="3" spans="1:2" ht="18" x14ac:dyDescent="0.25">
      <c r="A3" s="24" t="s">
        <v>1878</v>
      </c>
    </row>
    <row r="4" spans="1:2" ht="15" x14ac:dyDescent="0.2">
      <c r="A4" s="25" t="s">
        <v>1879</v>
      </c>
    </row>
    <row r="5" spans="1:2" thickBot="1" x14ac:dyDescent="0.25">
      <c r="A5" s="25"/>
    </row>
    <row r="6" spans="1:2" ht="18.75" thickBot="1" x14ac:dyDescent="0.25">
      <c r="A6" s="26" t="s">
        <v>1880</v>
      </c>
    </row>
    <row r="7" spans="1:2" x14ac:dyDescent="0.25">
      <c r="A7" s="27" t="s">
        <v>1881</v>
      </c>
    </row>
    <row r="8" spans="1:2" x14ac:dyDescent="0.25">
      <c r="A8" s="28" t="s">
        <v>1882</v>
      </c>
    </row>
    <row r="9" spans="1:2" ht="15" x14ac:dyDescent="0.2">
      <c r="A9" s="29" t="s">
        <v>1883</v>
      </c>
    </row>
    <row r="10" spans="1:2" ht="15" x14ac:dyDescent="0.2">
      <c r="A10" s="29" t="s">
        <v>1884</v>
      </c>
    </row>
    <row r="11" spans="1:2" ht="15" x14ac:dyDescent="0.2">
      <c r="A11" s="29" t="s">
        <v>1885</v>
      </c>
    </row>
    <row r="12" spans="1:2" ht="15" x14ac:dyDescent="0.2">
      <c r="A12" s="30" t="s">
        <v>1886</v>
      </c>
    </row>
    <row r="13" spans="1:2" x14ac:dyDescent="0.25">
      <c r="A13" s="31" t="s">
        <v>1887</v>
      </c>
    </row>
    <row r="14" spans="1:2" ht="15" x14ac:dyDescent="0.2">
      <c r="A14" s="29" t="s">
        <v>1888</v>
      </c>
    </row>
    <row r="15" spans="1:2" ht="15" x14ac:dyDescent="0.2">
      <c r="A15" s="29" t="s">
        <v>1889</v>
      </c>
    </row>
    <row r="16" spans="1:2" ht="15" x14ac:dyDescent="0.2">
      <c r="A16" s="29" t="s">
        <v>1890</v>
      </c>
    </row>
    <row r="17" spans="1:1" ht="15" x14ac:dyDescent="0.2">
      <c r="A17" s="32" t="s">
        <v>1891</v>
      </c>
    </row>
    <row r="18" spans="1:1" ht="15" x14ac:dyDescent="0.2">
      <c r="A18" s="30" t="s">
        <v>1892</v>
      </c>
    </row>
    <row r="19" spans="1:1" ht="15" x14ac:dyDescent="0.2">
      <c r="A19" s="30" t="s">
        <v>1893</v>
      </c>
    </row>
    <row r="20" spans="1:1" ht="15" x14ac:dyDescent="0.2">
      <c r="A20" s="30" t="s">
        <v>1894</v>
      </c>
    </row>
    <row r="21" spans="1:1" ht="15" x14ac:dyDescent="0.2">
      <c r="A21" s="30" t="s">
        <v>1895</v>
      </c>
    </row>
    <row r="22" spans="1:1" ht="15" x14ac:dyDescent="0.2">
      <c r="A22" s="30" t="s">
        <v>1896</v>
      </c>
    </row>
    <row r="23" spans="1:1" ht="15" x14ac:dyDescent="0.2">
      <c r="A23" s="30" t="s">
        <v>1897</v>
      </c>
    </row>
    <row r="24" spans="1:1" ht="15" x14ac:dyDescent="0.2">
      <c r="A24" s="33"/>
    </row>
    <row r="25" spans="1:1" ht="30" x14ac:dyDescent="0.25">
      <c r="A25" s="34" t="s">
        <v>1898</v>
      </c>
    </row>
    <row r="26" spans="1:1" ht="30" x14ac:dyDescent="0.2">
      <c r="A26" s="35" t="s">
        <v>1899</v>
      </c>
    </row>
    <row r="27" spans="1:1" ht="30.75" thickBot="1" x14ac:dyDescent="0.3">
      <c r="A27" s="36" t="s">
        <v>1900</v>
      </c>
    </row>
    <row r="28" spans="1:1" ht="18.75" thickBot="1" x14ac:dyDescent="0.25">
      <c r="A28" s="37" t="s">
        <v>1901</v>
      </c>
    </row>
    <row r="29" spans="1:1" x14ac:dyDescent="0.25">
      <c r="A29" s="38" t="s">
        <v>1902</v>
      </c>
    </row>
    <row r="30" spans="1:1" ht="28.5" x14ac:dyDescent="0.2">
      <c r="A30" s="39" t="s">
        <v>1903</v>
      </c>
    </row>
    <row r="31" spans="1:1" ht="42.75" x14ac:dyDescent="0.2">
      <c r="A31" s="40" t="s">
        <v>1904</v>
      </c>
    </row>
    <row r="32" spans="1:1" ht="30" x14ac:dyDescent="0.25">
      <c r="A32" s="41" t="s">
        <v>1905</v>
      </c>
    </row>
    <row r="33" spans="1:2" ht="30" x14ac:dyDescent="0.25">
      <c r="A33" s="42" t="s">
        <v>1906</v>
      </c>
    </row>
    <row r="34" spans="1:2" ht="28.5" x14ac:dyDescent="0.2">
      <c r="A34" s="40" t="s">
        <v>1907</v>
      </c>
    </row>
    <row r="35" spans="1:2" ht="28.5" x14ac:dyDescent="0.2">
      <c r="A35" s="40" t="s">
        <v>1908</v>
      </c>
    </row>
    <row r="36" spans="1:2" ht="15" x14ac:dyDescent="0.2">
      <c r="A36" s="40" t="s">
        <v>1909</v>
      </c>
    </row>
    <row r="37" spans="1:2" ht="45.75" thickBot="1" x14ac:dyDescent="0.3">
      <c r="A37" s="43" t="s">
        <v>1910</v>
      </c>
    </row>
    <row r="38" spans="1:2" ht="18.75" thickBot="1" x14ac:dyDescent="0.25">
      <c r="A38" s="37" t="s">
        <v>1911</v>
      </c>
    </row>
    <row r="39" spans="1:2" ht="60" x14ac:dyDescent="0.2">
      <c r="A39" s="44" t="s">
        <v>1912</v>
      </c>
    </row>
    <row r="40" spans="1:2" ht="15" x14ac:dyDescent="0.2">
      <c r="A40" s="45" t="s">
        <v>1913</v>
      </c>
    </row>
    <row r="41" spans="1:2" ht="15" x14ac:dyDescent="0.2">
      <c r="A41" s="35" t="s">
        <v>1914</v>
      </c>
    </row>
    <row r="42" spans="1:2" ht="28.5" x14ac:dyDescent="0.2">
      <c r="A42" s="46" t="s">
        <v>1915</v>
      </c>
    </row>
    <row r="43" spans="1:2" ht="42.75" x14ac:dyDescent="0.2">
      <c r="A43" s="46" t="s">
        <v>1916</v>
      </c>
    </row>
    <row r="44" spans="1:2" ht="15" x14ac:dyDescent="0.2">
      <c r="A44" s="46" t="s">
        <v>1917</v>
      </c>
    </row>
    <row r="45" spans="1:2" ht="15" x14ac:dyDescent="0.2">
      <c r="A45" s="46" t="s">
        <v>1918</v>
      </c>
    </row>
    <row r="46" spans="1:2" ht="102.75" customHeight="1" x14ac:dyDescent="0.2">
      <c r="A46" s="47" t="s">
        <v>1919</v>
      </c>
      <c r="B46" s="48"/>
    </row>
    <row r="47" spans="1:2" ht="114.75" x14ac:dyDescent="0.2">
      <c r="A47" s="49" t="s">
        <v>1920</v>
      </c>
    </row>
    <row r="48" spans="1:2" ht="45" x14ac:dyDescent="0.2">
      <c r="A48" s="50" t="s">
        <v>1921</v>
      </c>
    </row>
    <row r="49" spans="1:1" ht="28.5" x14ac:dyDescent="0.2">
      <c r="A49" s="46" t="s">
        <v>1922</v>
      </c>
    </row>
    <row r="50" spans="1:1" ht="30" x14ac:dyDescent="0.2">
      <c r="A50" s="50" t="s">
        <v>1923</v>
      </c>
    </row>
    <row r="51" spans="1:1" ht="43.5" thickBot="1" x14ac:dyDescent="0.25">
      <c r="A51" s="51" t="s">
        <v>1924</v>
      </c>
    </row>
    <row r="110" spans="1:1" ht="15" x14ac:dyDescent="0.2">
      <c r="A110" s="23"/>
    </row>
    <row r="111" spans="1:1" ht="15" x14ac:dyDescent="0.2">
      <c r="A111" s="23"/>
    </row>
    <row r="112" spans="1:1" ht="15" x14ac:dyDescent="0.2">
      <c r="A112" s="23"/>
    </row>
  </sheetData>
  <hyperlinks>
    <hyperlink ref="A4" r:id="rId1" display="mailto:zakaz@gardenstreet.ru" xr:uid="{2B4A0773-3693-4D1C-BCE6-91746085D18E}"/>
  </hyperlinks>
  <pageMargins left="0" right="0" top="0.39370078740157483" bottom="0.39370078740157483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Условия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subject/>
  <dc:creator/>
  <cp:keywords/>
  <dc:description/>
  <cp:lastModifiedBy>user</cp:lastModifiedBy>
  <cp:revision>2</cp:revision>
  <dcterms:created xsi:type="dcterms:W3CDTF">2026-10-08T00:00:02Z</dcterms:created>
  <dcterms:modified xsi:type="dcterms:W3CDTF">2026-10-08T00:00:11Z</dcterms:modified>
</cp:coreProperties>
</file>